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491" windowWidth="828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<sst xmlns="http://schemas.openxmlformats.org/spreadsheetml/2006/main" count="273" uniqueCount="191">
  <si>
    <t>Sp.no.</t>
  </si>
  <si>
    <t>Days in 2</t>
  </si>
  <si>
    <t>Days in 3</t>
  </si>
  <si>
    <t xml:space="preserve">Troides rhadamanthus </t>
  </si>
  <si>
    <t>Pachliopta kotzebuea</t>
  </si>
  <si>
    <t>Chilasa clytia</t>
  </si>
  <si>
    <t>Papilio demoleus</t>
  </si>
  <si>
    <t>Papilio hytaspes</t>
  </si>
  <si>
    <t>Papilio daedalus</t>
  </si>
  <si>
    <t>Papilio alphenor</t>
  </si>
  <si>
    <t>Papilio rumanzovia</t>
  </si>
  <si>
    <t>Graphium sarpedon</t>
  </si>
  <si>
    <t>Graphium doson</t>
  </si>
  <si>
    <t>Graphium agamemnon</t>
  </si>
  <si>
    <t>Graphium euphrates</t>
  </si>
  <si>
    <t>Catopsilia pyranthe</t>
  </si>
  <si>
    <t>Catopsilia pomona</t>
  </si>
  <si>
    <t>Catopsilia scylla</t>
  </si>
  <si>
    <t>Gandaca harina</t>
  </si>
  <si>
    <t>Eurema hecabe</t>
  </si>
  <si>
    <t>Eurema sarilata</t>
  </si>
  <si>
    <t>Delias henningia</t>
  </si>
  <si>
    <t>Cepora aspasia</t>
  </si>
  <si>
    <t>Appias olferna</t>
  </si>
  <si>
    <t>Appias lyncida</t>
  </si>
  <si>
    <t>Appias nephele</t>
  </si>
  <si>
    <t>Pareronia boebera</t>
  </si>
  <si>
    <t>Cethosia biblis</t>
  </si>
  <si>
    <t>Phalanta phalantha</t>
  </si>
  <si>
    <t xml:space="preserve">Symbrenthia hippoclus </t>
  </si>
  <si>
    <t>Junonia hedonia</t>
  </si>
  <si>
    <t>Junonia atlites</t>
  </si>
  <si>
    <t>Junonia almana</t>
  </si>
  <si>
    <t>Junonia lemonias</t>
  </si>
  <si>
    <t>Yoma sabina</t>
  </si>
  <si>
    <t>Hypolimnas anomala</t>
  </si>
  <si>
    <t xml:space="preserve">Hypolimnas misippus </t>
  </si>
  <si>
    <t>Hypolimnas bolina</t>
  </si>
  <si>
    <t>Doleschallia bisaltide</t>
  </si>
  <si>
    <t>Cyrestis maenalis</t>
  </si>
  <si>
    <t>Pantoporia dama</t>
  </si>
  <si>
    <t>Lasippa illigera</t>
  </si>
  <si>
    <t>Neptis mindorana</t>
  </si>
  <si>
    <t>Amathusia phidippus</t>
  </si>
  <si>
    <t>Melanitis leda</t>
  </si>
  <si>
    <t>Zethera pimplea</t>
  </si>
  <si>
    <t xml:space="preserve">Lethe europa </t>
  </si>
  <si>
    <t>Ptychandra lorquinii</t>
  </si>
  <si>
    <t>Mycalesis ita</t>
  </si>
  <si>
    <t>Mycalesis mineus</t>
  </si>
  <si>
    <t>Mycalesis igoleta</t>
  </si>
  <si>
    <t>Ypthima stellera</t>
  </si>
  <si>
    <t>Ypthima sempera</t>
  </si>
  <si>
    <t>Ideopsis juventa</t>
  </si>
  <si>
    <t>Tirumala limniace</t>
  </si>
  <si>
    <t>Danaus chrysippus</t>
  </si>
  <si>
    <t>Danaus melanippus</t>
  </si>
  <si>
    <t>Euploea swainson</t>
  </si>
  <si>
    <t>Euploea mulciber</t>
  </si>
  <si>
    <t>Allotinus fallax</t>
  </si>
  <si>
    <t>Spalgis epius</t>
  </si>
  <si>
    <t>Nacaduba sanaya</t>
  </si>
  <si>
    <t>Nacaduba beroe</t>
  </si>
  <si>
    <t>Prosotas nora</t>
  </si>
  <si>
    <t>Prosotas dubiosa</t>
  </si>
  <si>
    <t>Catopyrops ancyra</t>
  </si>
  <si>
    <t>Caleta roxus</t>
  </si>
  <si>
    <t>Jamides celeno</t>
  </si>
  <si>
    <t>Jamides alecto</t>
  </si>
  <si>
    <t>Jamides cleodus</t>
  </si>
  <si>
    <t>Jamides suidas</t>
  </si>
  <si>
    <t>Catochrysops strabo</t>
  </si>
  <si>
    <t>Lampides boeticus</t>
  </si>
  <si>
    <t>Zizeeria karsandra</t>
  </si>
  <si>
    <t>Zizina otis</t>
  </si>
  <si>
    <t>Zizula hylax</t>
  </si>
  <si>
    <t>Everes lacturnus</t>
  </si>
  <si>
    <t>Euchrysops cnejus</t>
  </si>
  <si>
    <t xml:space="preserve">Spindasis syama </t>
  </si>
  <si>
    <t>Arhopala pseudocentaurus</t>
  </si>
  <si>
    <t>Remelana jangala</t>
  </si>
  <si>
    <t>Hypolycaena erylus</t>
  </si>
  <si>
    <t>Tagiades japetus</t>
  </si>
  <si>
    <t>Odontoptilium angulatum</t>
  </si>
  <si>
    <t>Aeromachus plumbeola</t>
  </si>
  <si>
    <t>Halpe luteisquama</t>
  </si>
  <si>
    <t>Psolos fuligo</t>
  </si>
  <si>
    <t>Ancistroides nigrita</t>
  </si>
  <si>
    <t>Notocrypta paralysos</t>
  </si>
  <si>
    <t>Notocrypta feisthamelii</t>
  </si>
  <si>
    <t>Xanthoneura telesinus</t>
  </si>
  <si>
    <t>Erionota thrax</t>
  </si>
  <si>
    <t>Taractrocera luzonensis</t>
  </si>
  <si>
    <t>Oriens californica</t>
  </si>
  <si>
    <t>Potanthus pava</t>
  </si>
  <si>
    <t>Telicota augias</t>
  </si>
  <si>
    <t>Cephrenes acalle</t>
  </si>
  <si>
    <t>Prusiana prusias</t>
  </si>
  <si>
    <t>Borbo cinnara</t>
  </si>
  <si>
    <t>Pelopidas mathias</t>
  </si>
  <si>
    <t>SPECIES RECORDED FROM METRO MANILA BUT NOT FROM INDANG</t>
  </si>
  <si>
    <t>Junonia orithya</t>
  </si>
  <si>
    <t>Mycalesis perseus</t>
  </si>
  <si>
    <t>Chilades pandava</t>
  </si>
  <si>
    <t>Hypolycaena sipylus</t>
  </si>
  <si>
    <t>Badamia exclamationis</t>
  </si>
  <si>
    <t>Tagiades trebellius</t>
  </si>
  <si>
    <t>Parnara kawazoei</t>
  </si>
  <si>
    <t>Days in 1</t>
  </si>
  <si>
    <t>Leptosia nina</t>
  </si>
  <si>
    <t>Metro Manila</t>
  </si>
  <si>
    <t>MM</t>
  </si>
  <si>
    <t>% days in 1</t>
  </si>
  <si>
    <t>% days in 2</t>
  </si>
  <si>
    <t>% days in 3</t>
  </si>
  <si>
    <t>Recorded hostplants</t>
  </si>
  <si>
    <r>
      <t>Aristolochia</t>
    </r>
    <r>
      <rPr>
        <sz val="8"/>
        <color indexed="8"/>
        <rFont val="Times New Roman"/>
        <family val="1"/>
      </rPr>
      <t xml:space="preserve"> sp. (Aristolochiaceae)</t>
    </r>
  </si>
  <si>
    <t>no data</t>
  </si>
  <si>
    <r>
      <t>Lauraceae (</t>
    </r>
    <r>
      <rPr>
        <i/>
        <sz val="8"/>
        <color indexed="8"/>
        <rFont val="Times New Roman"/>
        <family val="1"/>
      </rPr>
      <t>Cinnamomum</t>
    </r>
    <r>
      <rPr>
        <sz val="8"/>
        <color indexed="8"/>
        <rFont val="Times New Roman"/>
        <family val="1"/>
      </rPr>
      <t xml:space="preserve"> (Cinnamon),  </t>
    </r>
    <r>
      <rPr>
        <i/>
        <sz val="8"/>
        <color indexed="8"/>
        <rFont val="Times New Roman"/>
        <family val="1"/>
      </rPr>
      <t>Litsea</t>
    </r>
    <r>
      <rPr>
        <sz val="8"/>
        <color indexed="8"/>
        <rFont val="Times New Roman"/>
        <family val="1"/>
      </rPr>
      <t>, etc.)</t>
    </r>
  </si>
  <si>
    <r>
      <t>Citrus</t>
    </r>
    <r>
      <rPr>
        <sz val="8"/>
        <color indexed="8"/>
        <rFont val="Times New Roman"/>
        <family val="1"/>
      </rPr>
      <t xml:space="preserve"> (Lime, orange, calamansi etc); several other Rutaceae including </t>
    </r>
    <r>
      <rPr>
        <i/>
        <sz val="8"/>
        <color indexed="8"/>
        <rFont val="Times New Roman"/>
        <family val="1"/>
      </rPr>
      <t>Glycosmis pentaphylla</t>
    </r>
    <r>
      <rPr>
        <sz val="8"/>
        <color indexed="8"/>
        <rFont val="Times New Roman"/>
        <family val="1"/>
      </rPr>
      <t xml:space="preserve">; </t>
    </r>
    <r>
      <rPr>
        <i/>
        <sz val="8"/>
        <color indexed="8"/>
        <rFont val="Times New Roman"/>
        <family val="1"/>
      </rPr>
      <t>Ziziphus jujuba</t>
    </r>
    <r>
      <rPr>
        <sz val="8"/>
        <color indexed="8"/>
        <rFont val="Times New Roman"/>
        <family val="1"/>
      </rPr>
      <t xml:space="preserve"> (Mansanitas, Rhamnaceae) and </t>
    </r>
    <r>
      <rPr>
        <i/>
        <sz val="8"/>
        <color indexed="8"/>
        <rFont val="Times New Roman"/>
        <family val="1"/>
      </rPr>
      <t xml:space="preserve">Psoralea </t>
    </r>
    <r>
      <rPr>
        <sz val="8"/>
        <color indexed="8"/>
        <rFont val="Times New Roman"/>
        <family val="1"/>
      </rPr>
      <t>(Leguminosae)</t>
    </r>
  </si>
  <si>
    <r>
      <t xml:space="preserve">Rutaceae, including </t>
    </r>
    <r>
      <rPr>
        <i/>
        <sz val="8"/>
        <color indexed="8"/>
        <rFont val="Times New Roman"/>
        <family val="1"/>
      </rPr>
      <t>Citrus</t>
    </r>
    <r>
      <rPr>
        <sz val="8"/>
        <color indexed="8"/>
        <rFont val="Times New Roman"/>
        <family val="1"/>
      </rPr>
      <t xml:space="preserve"> (Lime/dayap, orange, etc)</t>
    </r>
  </si>
  <si>
    <r>
      <t xml:space="preserve">Persea odoratissima </t>
    </r>
    <r>
      <rPr>
        <sz val="8"/>
        <color indexed="8"/>
        <rFont val="Times New Roman"/>
        <family val="1"/>
      </rPr>
      <t xml:space="preserve">(Abokado), </t>
    </r>
    <r>
      <rPr>
        <i/>
        <sz val="8"/>
        <color indexed="8"/>
        <rFont val="Times New Roman"/>
        <family val="1"/>
      </rPr>
      <t>Cinnamomum</t>
    </r>
    <r>
      <rPr>
        <sz val="8"/>
        <color indexed="8"/>
        <rFont val="Times New Roman"/>
        <family val="1"/>
      </rPr>
      <t xml:space="preserve"> (Cinnamon), </t>
    </r>
    <r>
      <rPr>
        <i/>
        <sz val="8"/>
        <color indexed="8"/>
        <rFont val="Times New Roman"/>
        <family val="1"/>
      </rPr>
      <t>Cryptocarya triplinervis</t>
    </r>
    <r>
      <rPr>
        <sz val="8"/>
        <color indexed="8"/>
        <rFont val="Times New Roman"/>
        <family val="1"/>
      </rPr>
      <t>,</t>
    </r>
    <r>
      <rPr>
        <i/>
        <sz val="8"/>
        <color indexed="8"/>
        <rFont val="Times New Roman"/>
        <family val="1"/>
      </rPr>
      <t xml:space="preserve"> C.hypsospodia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Alseodaphne</t>
    </r>
    <r>
      <rPr>
        <sz val="8"/>
        <color indexed="8"/>
        <rFont val="Times New Roman"/>
        <family val="1"/>
      </rPr>
      <t>,</t>
    </r>
    <r>
      <rPr>
        <i/>
        <sz val="8"/>
        <color indexed="8"/>
        <rFont val="Times New Roman"/>
        <family val="1"/>
      </rPr>
      <t xml:space="preserve"> Litsea retioculata</t>
    </r>
    <r>
      <rPr>
        <sz val="8"/>
        <color indexed="8"/>
        <rFont val="Times New Roman"/>
        <family val="1"/>
      </rPr>
      <t>,</t>
    </r>
    <r>
      <rPr>
        <i/>
        <sz val="8"/>
        <color indexed="8"/>
        <rFont val="Times New Roman"/>
        <family val="1"/>
      </rPr>
      <t xml:space="preserve"> Neolitsea dealbata</t>
    </r>
    <r>
      <rPr>
        <sz val="8"/>
        <color indexed="8"/>
        <rFont val="Times New Roman"/>
        <family val="1"/>
      </rPr>
      <t xml:space="preserve"> (all Lauraceae), </t>
    </r>
    <r>
      <rPr>
        <i/>
        <sz val="8"/>
        <color indexed="8"/>
        <rFont val="Times New Roman"/>
        <family val="1"/>
      </rPr>
      <t>Doryphora aromatica</t>
    </r>
    <r>
      <rPr>
        <sz val="8"/>
        <color indexed="8"/>
        <rFont val="Times New Roman"/>
        <family val="1"/>
      </rPr>
      <t xml:space="preserve"> (Monimiaceae), </t>
    </r>
    <r>
      <rPr>
        <i/>
        <sz val="8"/>
        <color indexed="8"/>
        <rFont val="Times New Roman"/>
        <family val="1"/>
      </rPr>
      <t xml:space="preserve">Planchonella laurifolia </t>
    </r>
    <r>
      <rPr>
        <sz val="8"/>
        <color indexed="8"/>
        <rFont val="Times New Roman"/>
        <family val="1"/>
      </rPr>
      <t xml:space="preserve">(Sapotaceae), </t>
    </r>
    <r>
      <rPr>
        <i/>
        <sz val="8"/>
        <color indexed="8"/>
        <rFont val="Times New Roman"/>
        <family val="1"/>
      </rPr>
      <t>Annona reticulata</t>
    </r>
    <r>
      <rPr>
        <sz val="8"/>
        <color indexed="8"/>
        <rFont val="Times New Roman"/>
        <family val="1"/>
      </rPr>
      <t xml:space="preserve"> (Custard apple, Annonaceae) </t>
    </r>
  </si>
  <si>
    <r>
      <t>Cinnamomum</t>
    </r>
    <r>
      <rPr>
        <sz val="8"/>
        <color indexed="8"/>
        <rFont val="Times New Roman"/>
        <family val="1"/>
      </rPr>
      <t xml:space="preserve"> (Cinnamon), and </t>
    </r>
    <r>
      <rPr>
        <i/>
        <sz val="8"/>
        <color indexed="8"/>
        <rFont val="Times New Roman"/>
        <family val="1"/>
      </rPr>
      <t>Polyalthia</t>
    </r>
    <r>
      <rPr>
        <sz val="8"/>
        <color indexed="8"/>
        <rFont val="Times New Roman"/>
        <family val="1"/>
      </rPr>
      <t xml:space="preserve"> (Indian Tree),  </t>
    </r>
    <r>
      <rPr>
        <i/>
        <sz val="8"/>
        <color indexed="8"/>
        <rFont val="Times New Roman"/>
        <family val="1"/>
      </rPr>
      <t>Annona muricata</t>
    </r>
    <r>
      <rPr>
        <sz val="8"/>
        <color indexed="8"/>
        <rFont val="Times New Roman"/>
        <family val="1"/>
      </rPr>
      <t xml:space="preserve"> (Guyabano) and other species of Annonaceae.</t>
    </r>
  </si>
  <si>
    <r>
      <t xml:space="preserve">Annona reticulata </t>
    </r>
    <r>
      <rPr>
        <sz val="8"/>
        <color indexed="8"/>
        <rFont val="Times New Roman"/>
        <family val="1"/>
      </rPr>
      <t xml:space="preserve">(Custard apple/Atis), </t>
    </r>
    <r>
      <rPr>
        <i/>
        <sz val="8"/>
        <color indexed="8"/>
        <rFont val="Times New Roman"/>
        <family val="1"/>
      </rPr>
      <t xml:space="preserve">A.muricata  </t>
    </r>
    <r>
      <rPr>
        <sz val="8"/>
        <color indexed="8"/>
        <rFont val="Times New Roman"/>
        <family val="1"/>
      </rPr>
      <t xml:space="preserve">(Sour sop/Guyabano) and </t>
    </r>
    <r>
      <rPr>
        <i/>
        <sz val="8"/>
        <color indexed="8"/>
        <rFont val="Times New Roman"/>
        <family val="1"/>
      </rPr>
      <t>A.glabra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Mitrephora froggattii</t>
    </r>
    <r>
      <rPr>
        <sz val="8"/>
        <color indexed="8"/>
        <rFont val="Times New Roman"/>
        <family val="1"/>
      </rPr>
      <t>,</t>
    </r>
    <r>
      <rPr>
        <i/>
        <sz val="8"/>
        <color indexed="8"/>
        <rFont val="Times New Roman"/>
        <family val="1"/>
      </rPr>
      <t xml:space="preserve"> Xylopia maccreai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Melodorum uhrii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Saccopetalum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Friesodielsia</t>
    </r>
    <r>
      <rPr>
        <sz val="8"/>
        <color indexed="8"/>
        <rFont val="Times New Roman"/>
        <family val="1"/>
      </rPr>
      <t xml:space="preserve"> and </t>
    </r>
    <r>
      <rPr>
        <i/>
        <sz val="8"/>
        <color indexed="8"/>
        <rFont val="Times New Roman"/>
        <family val="1"/>
      </rPr>
      <t>Polyalthia</t>
    </r>
    <r>
      <rPr>
        <sz val="8"/>
        <color indexed="8"/>
        <rFont val="Times New Roman"/>
        <family val="1"/>
      </rPr>
      <t xml:space="preserve"> (Indian Tree) (all trees belonging to the Annonaceae) and </t>
    </r>
    <r>
      <rPr>
        <i/>
        <sz val="8"/>
        <color indexed="8"/>
        <rFont val="Times New Roman"/>
        <family val="1"/>
      </rPr>
      <t xml:space="preserve">Michelia champaca </t>
    </r>
    <r>
      <rPr>
        <sz val="8"/>
        <color indexed="8"/>
        <rFont val="Times New Roman"/>
        <family val="1"/>
      </rPr>
      <t>(Tsampaka,  Magnoliaceae)</t>
    </r>
  </si>
  <si>
    <r>
      <t>Cassia</t>
    </r>
    <r>
      <rPr>
        <sz val="8"/>
        <color indexed="8"/>
        <rFont val="Times New Roman"/>
        <family val="1"/>
      </rPr>
      <t xml:space="preserve"> spp, especially </t>
    </r>
    <r>
      <rPr>
        <i/>
        <sz val="8"/>
        <color indexed="8"/>
        <rFont val="Times New Roman"/>
        <family val="1"/>
      </rPr>
      <t>C.fistula</t>
    </r>
    <r>
      <rPr>
        <sz val="8"/>
        <color indexed="8"/>
        <rFont val="Times New Roman"/>
        <family val="1"/>
      </rPr>
      <t xml:space="preserve"> (Tropical Golden-shower/Cana pistula) and </t>
    </r>
    <r>
      <rPr>
        <i/>
        <sz val="8"/>
        <color indexed="8"/>
        <rFont val="Times New Roman"/>
        <family val="1"/>
      </rPr>
      <t>C.siamea</t>
    </r>
    <r>
      <rPr>
        <sz val="8"/>
        <color indexed="8"/>
        <rFont val="Times New Roman"/>
        <family val="1"/>
      </rPr>
      <t xml:space="preserve"> (Siamese Acacia/Kasod Tree) and</t>
    </r>
    <r>
      <rPr>
        <i/>
        <sz val="8"/>
        <color indexed="8"/>
        <rFont val="Times New Roman"/>
        <family val="1"/>
      </rPr>
      <t xml:space="preserve"> Butea frondosa </t>
    </r>
    <r>
      <rPr>
        <sz val="8"/>
        <color indexed="8"/>
        <rFont val="Times New Roman"/>
        <family val="1"/>
      </rPr>
      <t>(trees in the Leguminosae)</t>
    </r>
  </si>
  <si>
    <r>
      <t xml:space="preserve">Cassia </t>
    </r>
    <r>
      <rPr>
        <sz val="8"/>
        <color indexed="8"/>
        <rFont val="Times New Roman"/>
        <family val="1"/>
      </rPr>
      <t>sp. (trees in the Leguminosae)</t>
    </r>
  </si>
  <si>
    <r>
      <t>Cassia</t>
    </r>
    <r>
      <rPr>
        <sz val="8"/>
        <color indexed="8"/>
        <rFont val="Times New Roman"/>
        <family val="1"/>
      </rPr>
      <t xml:space="preserve"> spp. including </t>
    </r>
    <r>
      <rPr>
        <i/>
        <sz val="8"/>
        <color indexed="8"/>
        <rFont val="Times New Roman"/>
        <family val="1"/>
      </rPr>
      <t>C.fistula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C.obtusifolia </t>
    </r>
    <r>
      <rPr>
        <sz val="8"/>
        <color indexed="8"/>
        <rFont val="Times New Roman"/>
        <family val="1"/>
      </rPr>
      <t xml:space="preserve">and </t>
    </r>
    <r>
      <rPr>
        <i/>
        <sz val="8"/>
        <color indexed="8"/>
        <rFont val="Times New Roman"/>
        <family val="1"/>
      </rPr>
      <t>C.tora</t>
    </r>
    <r>
      <rPr>
        <sz val="8"/>
        <color indexed="8"/>
        <rFont val="Times New Roman"/>
        <family val="1"/>
      </rPr>
      <t xml:space="preserve">; </t>
    </r>
    <r>
      <rPr>
        <i/>
        <sz val="8"/>
        <color indexed="8"/>
        <rFont val="Times New Roman"/>
        <family val="1"/>
      </rPr>
      <t xml:space="preserve">Tephrosia candida </t>
    </r>
    <r>
      <rPr>
        <sz val="8"/>
        <color indexed="8"/>
        <rFont val="Times New Roman"/>
        <family val="1"/>
      </rPr>
      <t>(all Leguminosae)</t>
    </r>
  </si>
  <si>
    <r>
      <t xml:space="preserve">Ventilago oblongifolia </t>
    </r>
    <r>
      <rPr>
        <sz val="8"/>
        <color indexed="8"/>
        <rFont val="Times New Roman"/>
        <family val="1"/>
      </rPr>
      <t>(Rhamnaceae)</t>
    </r>
  </si>
  <si>
    <r>
      <t>Pithecellobium</t>
    </r>
    <r>
      <rPr>
        <sz val="8"/>
        <color indexed="8"/>
        <rFont val="Times New Roman"/>
        <family val="1"/>
      </rPr>
      <t xml:space="preserve"> sp. (Camachile), other Leguminosae such as </t>
    </r>
    <r>
      <rPr>
        <i/>
        <sz val="8"/>
        <color indexed="8"/>
        <rFont val="Times New Roman"/>
        <family val="1"/>
      </rPr>
      <t>Cassia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Moullava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Acacia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Caesalpinia</t>
    </r>
    <r>
      <rPr>
        <sz val="8"/>
        <color indexed="8"/>
        <rFont val="Times New Roman"/>
        <family val="1"/>
      </rPr>
      <t xml:space="preserve"> (Poinciana), </t>
    </r>
    <r>
      <rPr>
        <i/>
        <sz val="8"/>
        <color indexed="8"/>
        <rFont val="Times New Roman"/>
        <family val="1"/>
      </rPr>
      <t>Albizia</t>
    </r>
    <r>
      <rPr>
        <sz val="8"/>
        <color indexed="8"/>
        <rFont val="Times New Roman"/>
        <family val="1"/>
      </rPr>
      <t xml:space="preserve"> (Falcata), </t>
    </r>
    <r>
      <rPr>
        <i/>
        <sz val="8"/>
        <color indexed="8"/>
        <rFont val="Times New Roman"/>
        <family val="1"/>
      </rPr>
      <t>Sesbania</t>
    </r>
    <r>
      <rPr>
        <sz val="8"/>
        <color indexed="8"/>
        <rFont val="Times New Roman"/>
        <family val="1"/>
      </rPr>
      <t xml:space="preserve"> (Katuray), </t>
    </r>
    <r>
      <rPr>
        <i/>
        <sz val="8"/>
        <color indexed="8"/>
        <rFont val="Times New Roman"/>
        <family val="1"/>
      </rPr>
      <t>Breynia</t>
    </r>
    <r>
      <rPr>
        <sz val="8"/>
        <color indexed="8"/>
        <rFont val="Times New Roman"/>
        <family val="1"/>
      </rPr>
      <t xml:space="preserve"> and </t>
    </r>
    <r>
      <rPr>
        <i/>
        <sz val="8"/>
        <color indexed="8"/>
        <rFont val="Times New Roman"/>
        <family val="1"/>
      </rPr>
      <t>Indigofera</t>
    </r>
  </si>
  <si>
    <r>
      <t>Capparis heyneana</t>
    </r>
    <r>
      <rPr>
        <sz val="8"/>
        <color indexed="8"/>
        <rFont val="Times New Roman"/>
        <family val="1"/>
      </rPr>
      <t xml:space="preserve"> (related to Tinikan) and </t>
    </r>
    <r>
      <rPr>
        <i/>
        <sz val="8"/>
        <color indexed="8"/>
        <rFont val="Times New Roman"/>
        <family val="1"/>
      </rPr>
      <t>Crateva</t>
    </r>
    <r>
      <rPr>
        <sz val="8"/>
        <color indexed="8"/>
        <rFont val="Times New Roman"/>
        <family val="1"/>
      </rPr>
      <t xml:space="preserve">  </t>
    </r>
    <r>
      <rPr>
        <i/>
        <sz val="8"/>
        <color indexed="8"/>
        <rFont val="Times New Roman"/>
        <family val="1"/>
      </rPr>
      <t xml:space="preserve">religiosa </t>
    </r>
    <r>
      <rPr>
        <sz val="8"/>
        <color indexed="8"/>
        <rFont val="Times New Roman"/>
        <family val="1"/>
      </rPr>
      <t>(Sacred Garlic Pear/Salingbobog, Capparidaceae</t>
    </r>
  </si>
  <si>
    <r>
      <t>Capparis</t>
    </r>
    <r>
      <rPr>
        <sz val="8"/>
        <color indexed="8"/>
        <rFont val="Times New Roman"/>
        <family val="1"/>
      </rPr>
      <t xml:space="preserve"> (Tinikan, etc., Capparidaceae)</t>
    </r>
  </si>
  <si>
    <r>
      <t xml:space="preserve">Crateva religiosa </t>
    </r>
    <r>
      <rPr>
        <sz val="8"/>
        <color indexed="8"/>
        <rFont val="Times New Roman"/>
        <family val="1"/>
      </rPr>
      <t xml:space="preserve">(Sacred Garlic Pear/Salingbobog) and </t>
    </r>
    <r>
      <rPr>
        <i/>
        <sz val="8"/>
        <color indexed="8"/>
        <rFont val="Times New Roman"/>
        <family val="1"/>
      </rPr>
      <t>Capparis micracantha</t>
    </r>
    <r>
      <rPr>
        <sz val="8"/>
        <color indexed="8"/>
        <rFont val="Times New Roman"/>
        <family val="1"/>
      </rPr>
      <t xml:space="preserve"> (Tinikan, Capparidaceae)</t>
    </r>
  </si>
  <si>
    <r>
      <t>Flacourtia</t>
    </r>
    <r>
      <rPr>
        <sz val="8"/>
        <color indexed="8"/>
        <rFont val="Times New Roman"/>
        <family val="1"/>
      </rPr>
      <t xml:space="preserve">, (Flacourtiaceae), </t>
    </r>
    <r>
      <rPr>
        <i/>
        <sz val="8"/>
        <color indexed="8"/>
        <rFont val="Times New Roman"/>
        <family val="1"/>
      </rPr>
      <t>Salix tetrasperma</t>
    </r>
    <r>
      <rPr>
        <sz val="8"/>
        <color indexed="8"/>
        <rFont val="Times New Roman"/>
        <family val="1"/>
      </rPr>
      <t xml:space="preserve"> (Salicaceae)</t>
    </r>
  </si>
  <si>
    <r>
      <t>Hygrophila salicifolia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Hemigraphis alternata </t>
    </r>
    <r>
      <rPr>
        <sz val="8"/>
        <color indexed="8"/>
        <rFont val="Times New Roman"/>
        <family val="1"/>
      </rPr>
      <t>(Metal leaf/Dahong-pula), other species of Acanthaceae</t>
    </r>
  </si>
  <si>
    <r>
      <t>Hygrophila</t>
    </r>
    <r>
      <rPr>
        <sz val="8"/>
        <color indexed="8"/>
        <rFont val="Times New Roman"/>
        <family val="1"/>
      </rPr>
      <t xml:space="preserve"> (Acanthaceae)</t>
    </r>
  </si>
  <si>
    <r>
      <t xml:space="preserve"> Mimosa pudica </t>
    </r>
    <r>
      <rPr>
        <sz val="8"/>
        <color indexed="8"/>
        <rFont val="Times New Roman"/>
        <family val="1"/>
      </rPr>
      <t>(Sensitive plant/Makahiya plant,  Leguminosae) and varoius species of Acanthaceae</t>
    </r>
  </si>
  <si>
    <r>
      <t>Pouzolzia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Pipturus argenteus </t>
    </r>
    <r>
      <rPr>
        <sz val="8"/>
        <color indexed="8"/>
        <rFont val="Times New Roman"/>
        <family val="1"/>
      </rPr>
      <t>(Urticaceae)</t>
    </r>
  </si>
  <si>
    <r>
      <t xml:space="preserve">Portulaca oleracea </t>
    </r>
    <r>
      <rPr>
        <sz val="8"/>
        <color indexed="8"/>
        <rFont val="Times New Roman"/>
        <family val="1"/>
      </rPr>
      <t xml:space="preserve">(Purslane/Gulasiman, Portulacaceae), </t>
    </r>
    <r>
      <rPr>
        <i/>
        <sz val="8"/>
        <color indexed="8"/>
        <rFont val="Times New Roman"/>
        <family val="1"/>
      </rPr>
      <t>Pseudantherum variabile</t>
    </r>
    <r>
      <rPr>
        <sz val="8"/>
        <color indexed="8"/>
        <rFont val="Times New Roman"/>
        <family val="1"/>
      </rPr>
      <t xml:space="preserve"> and </t>
    </r>
    <r>
      <rPr>
        <i/>
        <sz val="8"/>
        <color indexed="8"/>
        <rFont val="Times New Roman"/>
        <family val="1"/>
      </rPr>
      <t xml:space="preserve">Asystasia gangetica </t>
    </r>
    <r>
      <rPr>
        <sz val="8"/>
        <color indexed="8"/>
        <rFont val="Times New Roman"/>
        <family val="1"/>
      </rPr>
      <t>(Zamboangenita) (both Acanthaceae)</t>
    </r>
  </si>
  <si>
    <r>
      <t xml:space="preserve">Ipomoea batatas </t>
    </r>
    <r>
      <rPr>
        <sz val="8"/>
        <color indexed="8"/>
        <rFont val="Times New Roman"/>
        <family val="1"/>
      </rPr>
      <t xml:space="preserve">(Sweet potato/Kamote,  Convolvulaceae), species of Acanthaceae including </t>
    </r>
    <r>
      <rPr>
        <i/>
        <sz val="8"/>
        <color indexed="8"/>
        <rFont val="Times New Roman"/>
        <family val="1"/>
      </rPr>
      <t xml:space="preserve">Asystasia gangetica </t>
    </r>
    <r>
      <rPr>
        <sz val="8"/>
        <color indexed="8"/>
        <rFont val="Times New Roman"/>
        <family val="1"/>
      </rPr>
      <t xml:space="preserve">(Zamboangenita), </t>
    </r>
    <r>
      <rPr>
        <i/>
        <sz val="8"/>
        <color indexed="8"/>
        <rFont val="Times New Roman"/>
        <family val="1"/>
      </rPr>
      <t>A.scandens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Pseuderanthemum variabile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Dipteracanthus</t>
    </r>
    <r>
      <rPr>
        <sz val="8"/>
        <color indexed="8"/>
        <rFont val="Times New Roman"/>
        <family val="1"/>
      </rPr>
      <t xml:space="preserve"> spp.,</t>
    </r>
    <r>
      <rPr>
        <i/>
        <sz val="8"/>
        <color indexed="8"/>
        <rFont val="Times New Roman"/>
        <family val="1"/>
      </rPr>
      <t xml:space="preserve"> Ruellia </t>
    </r>
    <r>
      <rPr>
        <sz val="8"/>
        <color indexed="8"/>
        <rFont val="Times New Roman"/>
        <family val="1"/>
      </rPr>
      <t xml:space="preserve">spp. (Meadow weed); </t>
    </r>
    <r>
      <rPr>
        <i/>
        <sz val="8"/>
        <color indexed="8"/>
        <rFont val="Times New Roman"/>
        <family val="1"/>
      </rPr>
      <t xml:space="preserve">Alternathera </t>
    </r>
    <r>
      <rPr>
        <sz val="8"/>
        <color indexed="8"/>
        <rFont val="Times New Roman"/>
        <family val="1"/>
      </rPr>
      <t>(Amaranthaceae),</t>
    </r>
    <r>
      <rPr>
        <i/>
        <sz val="8"/>
        <color indexed="8"/>
        <rFont val="Times New Roman"/>
        <family val="1"/>
      </rPr>
      <t xml:space="preserve"> Sida  rhombifolia </t>
    </r>
    <r>
      <rPr>
        <sz val="8"/>
        <color indexed="8"/>
        <rFont val="Times New Roman"/>
        <family val="1"/>
      </rPr>
      <t xml:space="preserve">(Malvaceae), </t>
    </r>
    <r>
      <rPr>
        <i/>
        <sz val="8"/>
        <color indexed="8"/>
        <rFont val="Times New Roman"/>
        <family val="1"/>
      </rPr>
      <t xml:space="preserve">Portulaca </t>
    </r>
    <r>
      <rPr>
        <sz val="8"/>
        <color indexed="8"/>
        <rFont val="Times New Roman"/>
        <family val="1"/>
      </rPr>
      <t xml:space="preserve">(Portulaceae), </t>
    </r>
    <r>
      <rPr>
        <i/>
        <sz val="8"/>
        <color indexed="8"/>
        <rFont val="Times New Roman"/>
        <family val="1"/>
      </rPr>
      <t>Polygonum prostratum</t>
    </r>
    <r>
      <rPr>
        <sz val="8"/>
        <color indexed="8"/>
        <rFont val="Times New Roman"/>
        <family val="1"/>
      </rPr>
      <t xml:space="preserve"> (Polygonaceae), </t>
    </r>
    <r>
      <rPr>
        <i/>
        <sz val="8"/>
        <color indexed="8"/>
        <rFont val="Times New Roman"/>
        <family val="1"/>
      </rPr>
      <t>Richardia brasiliensis</t>
    </r>
    <r>
      <rPr>
        <sz val="8"/>
        <color indexed="8"/>
        <rFont val="Times New Roman"/>
        <family val="1"/>
      </rPr>
      <t xml:space="preserve"> (Rubiaceae),</t>
    </r>
    <r>
      <rPr>
        <i/>
        <sz val="8"/>
        <color indexed="8"/>
        <rFont val="Times New Roman"/>
        <family val="1"/>
      </rPr>
      <t xml:space="preserve"> Synedrella nodiflora</t>
    </r>
    <r>
      <rPr>
        <sz val="8"/>
        <color indexed="8"/>
        <rFont val="Times New Roman"/>
        <family val="1"/>
      </rPr>
      <t xml:space="preserve"> (Compositae) and species of Urticaceae</t>
    </r>
  </si>
  <si>
    <r>
      <t xml:space="preserve">Graptophyllum pictum </t>
    </r>
    <r>
      <rPr>
        <sz val="8"/>
        <color indexed="8"/>
        <rFont val="Times New Roman"/>
        <family val="1"/>
      </rPr>
      <t xml:space="preserve">(Morado), Pseuderanthemum, </t>
    </r>
    <r>
      <rPr>
        <i/>
        <sz val="8"/>
        <color indexed="8"/>
        <rFont val="Times New Roman"/>
        <family val="1"/>
      </rPr>
      <t>Strobilanthes isophyllus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Asystasia gangetica </t>
    </r>
    <r>
      <rPr>
        <sz val="8"/>
        <color indexed="8"/>
        <rFont val="Times New Roman"/>
        <family val="1"/>
      </rPr>
      <t xml:space="preserve">(Zamboangenita) (all Acanthaceae),  </t>
    </r>
    <r>
      <rPr>
        <i/>
        <sz val="8"/>
        <color indexed="8"/>
        <rFont val="Times New Roman"/>
        <family val="1"/>
      </rPr>
      <t>Artocarpus heterophyllus</t>
    </r>
    <r>
      <rPr>
        <sz val="8"/>
        <color indexed="8"/>
        <rFont val="Times New Roman"/>
        <family val="1"/>
      </rPr>
      <t xml:space="preserve"> (Jack fruit/Langka, Moraceae)</t>
    </r>
  </si>
  <si>
    <r>
      <t xml:space="preserve">Tetracera sarmentosa </t>
    </r>
    <r>
      <rPr>
        <sz val="8"/>
        <color indexed="8"/>
        <rFont val="Times New Roman"/>
        <family val="1"/>
      </rPr>
      <t>(Dilleniaceae) and Ficus (Fig, Moraceae)</t>
    </r>
  </si>
  <si>
    <r>
      <t>Palms (</t>
    </r>
    <r>
      <rPr>
        <i/>
        <sz val="8"/>
        <color indexed="8"/>
        <rFont val="Times New Roman"/>
        <family val="1"/>
      </rPr>
      <t xml:space="preserve">Cocos nucifera </t>
    </r>
    <r>
      <rPr>
        <sz val="8"/>
        <color indexed="8"/>
        <rFont val="Times New Roman"/>
        <family val="1"/>
      </rPr>
      <t>coconut, oil and nipa, Palmae)</t>
    </r>
  </si>
  <si>
    <r>
      <t xml:space="preserve">Oryza sativa </t>
    </r>
    <r>
      <rPr>
        <sz val="8"/>
        <color indexed="8"/>
        <rFont val="Times New Roman"/>
        <family val="1"/>
      </rPr>
      <t xml:space="preserve">(Rice), </t>
    </r>
    <r>
      <rPr>
        <i/>
        <sz val="8"/>
        <color indexed="8"/>
        <rFont val="Times New Roman"/>
        <family val="1"/>
      </rPr>
      <t>Bambusa</t>
    </r>
    <r>
      <rPr>
        <sz val="8"/>
        <color indexed="8"/>
        <rFont val="Times New Roman"/>
        <family val="1"/>
      </rPr>
      <t xml:space="preserve"> (Bamboo), various coarse grasses including </t>
    </r>
    <r>
      <rPr>
        <i/>
        <sz val="8"/>
        <color indexed="8"/>
        <rFont val="Times New Roman"/>
        <family val="1"/>
      </rPr>
      <t>Imperata</t>
    </r>
    <r>
      <rPr>
        <sz val="8"/>
        <color indexed="8"/>
        <rFont val="Times New Roman"/>
        <family val="1"/>
      </rPr>
      <t xml:space="preserve"> (Blady grass), </t>
    </r>
    <r>
      <rPr>
        <i/>
        <sz val="8"/>
        <color indexed="8"/>
        <rFont val="Times New Roman"/>
        <family val="1"/>
      </rPr>
      <t>Paspalum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Stenotaphrum secundatum </t>
    </r>
    <r>
      <rPr>
        <sz val="8"/>
        <color indexed="8"/>
        <rFont val="Times New Roman"/>
        <family val="1"/>
      </rPr>
      <t>(Buffalo grass), Millet and Sugar cane (all Gramineae)</t>
    </r>
  </si>
  <si>
    <r>
      <t xml:space="preserve">Bambusa </t>
    </r>
    <r>
      <rPr>
        <sz val="8"/>
        <color indexed="8"/>
        <rFont val="Times New Roman"/>
        <family val="1"/>
      </rPr>
      <t>(Bamboo, Gramineae)</t>
    </r>
  </si>
  <si>
    <t>grasses (Gramineae)</t>
  </si>
  <si>
    <r>
      <t xml:space="preserve">Piper longum </t>
    </r>
    <r>
      <rPr>
        <sz val="8"/>
        <color indexed="8"/>
        <rFont val="Times New Roman"/>
        <family val="1"/>
      </rPr>
      <t xml:space="preserve">(Piperaceae), </t>
    </r>
    <r>
      <rPr>
        <i/>
        <sz val="8"/>
        <color indexed="8"/>
        <rFont val="Times New Roman"/>
        <family val="1"/>
      </rPr>
      <t xml:space="preserve">Pergularia odoratissima  </t>
    </r>
    <r>
      <rPr>
        <sz val="8"/>
        <color indexed="8"/>
        <rFont val="Times New Roman"/>
        <family val="1"/>
      </rPr>
      <t xml:space="preserve">and </t>
    </r>
    <r>
      <rPr>
        <i/>
        <sz val="8"/>
        <color indexed="8"/>
        <rFont val="Times New Roman"/>
        <family val="1"/>
      </rPr>
      <t>Gymnema</t>
    </r>
    <r>
      <rPr>
        <sz val="8"/>
        <color indexed="8"/>
        <rFont val="Times New Roman"/>
        <family val="1"/>
      </rPr>
      <t xml:space="preserve"> (both Asclepiadaceae)</t>
    </r>
  </si>
  <si>
    <r>
      <t xml:space="preserve">Asclepias curassavica </t>
    </r>
    <r>
      <rPr>
        <sz val="8"/>
        <color indexed="8"/>
        <rFont val="Times New Roman"/>
        <family val="1"/>
      </rPr>
      <t xml:space="preserve">(Butterfly weed/Bulak/damo) and </t>
    </r>
    <r>
      <rPr>
        <i/>
        <sz val="8"/>
        <color indexed="8"/>
        <rFont val="Times New Roman"/>
        <family val="1"/>
      </rPr>
      <t xml:space="preserve">Calotropis gigantea </t>
    </r>
    <r>
      <rPr>
        <sz val="8"/>
        <color indexed="8"/>
        <rFont val="Times New Roman"/>
        <family val="1"/>
      </rPr>
      <t>(White Ivory plant/Kapal-kapal) (both Asclepiadaceae) and related plants</t>
    </r>
  </si>
  <si>
    <r>
      <t xml:space="preserve">Nerium </t>
    </r>
    <r>
      <rPr>
        <sz val="8"/>
        <color indexed="8"/>
        <rFont val="Times New Roman"/>
        <family val="1"/>
      </rPr>
      <t xml:space="preserve">(Oleander/Adelfa, Apocynaceae), </t>
    </r>
    <r>
      <rPr>
        <i/>
        <sz val="8"/>
        <color indexed="8"/>
        <rFont val="Times New Roman"/>
        <family val="1"/>
      </rPr>
      <t>Aristolochia</t>
    </r>
    <r>
      <rPr>
        <sz val="8"/>
        <color indexed="8"/>
        <rFont val="Times New Roman"/>
        <family val="1"/>
      </rPr>
      <t xml:space="preserve">  (Aristolochiae),</t>
    </r>
    <r>
      <rPr>
        <i/>
        <sz val="8"/>
        <color indexed="8"/>
        <rFont val="Times New Roman"/>
        <family val="1"/>
      </rPr>
      <t xml:space="preserve"> Ficus </t>
    </r>
    <r>
      <rPr>
        <sz val="8"/>
        <color indexed="8"/>
        <rFont val="Times New Roman"/>
        <family val="1"/>
      </rPr>
      <t>(Fig, Moraceae)</t>
    </r>
  </si>
  <si>
    <r>
      <t xml:space="preserve"> </t>
    </r>
    <r>
      <rPr>
        <sz val="8"/>
        <color indexed="8"/>
        <rFont val="Times New Roman"/>
        <family val="1"/>
      </rPr>
      <t>small insects - aphids, coccids, psyllids and membrids, associated with ants</t>
    </r>
  </si>
  <si>
    <r>
      <t xml:space="preserve">coccids, including </t>
    </r>
    <r>
      <rPr>
        <i/>
        <sz val="8"/>
        <color indexed="8"/>
        <rFont val="Times New Roman"/>
        <family val="1"/>
      </rPr>
      <t xml:space="preserve">Dactylopius adonideum </t>
    </r>
    <r>
      <rPr>
        <sz val="8"/>
        <color indexed="8"/>
        <rFont val="Times New Roman"/>
        <family val="1"/>
      </rPr>
      <t>(Mealy bug)</t>
    </r>
  </si>
  <si>
    <r>
      <t xml:space="preserve">Pithecellobium dulce </t>
    </r>
    <r>
      <rPr>
        <sz val="8"/>
        <color indexed="8"/>
        <rFont val="Times New Roman"/>
        <family val="1"/>
      </rPr>
      <t>(Camachile, Leguminosae)</t>
    </r>
  </si>
  <si>
    <r>
      <t>flowers of</t>
    </r>
    <r>
      <rPr>
        <i/>
        <sz val="8"/>
        <color indexed="8"/>
        <rFont val="Times New Roman"/>
        <family val="1"/>
      </rPr>
      <t xml:space="preserve"> Litchi chinensis</t>
    </r>
    <r>
      <rPr>
        <sz val="8"/>
        <color indexed="8"/>
        <rFont val="Times New Roman"/>
        <family val="1"/>
      </rPr>
      <t xml:space="preserve"> (Lychee/Litsiyas, Sapindaceae), </t>
    </r>
    <r>
      <rPr>
        <i/>
        <sz val="8"/>
        <color indexed="8"/>
        <rFont val="Times New Roman"/>
        <family val="1"/>
      </rPr>
      <t xml:space="preserve">Macadamia integrifolia </t>
    </r>
    <r>
      <rPr>
        <sz val="8"/>
        <color indexed="8"/>
        <rFont val="Times New Roman"/>
        <family val="1"/>
      </rPr>
      <t xml:space="preserve">(Proteaceae), </t>
    </r>
    <r>
      <rPr>
        <i/>
        <sz val="8"/>
        <color indexed="8"/>
        <rFont val="Times New Roman"/>
        <family val="1"/>
      </rPr>
      <t>Acacia</t>
    </r>
    <r>
      <rPr>
        <sz val="8"/>
        <color indexed="8"/>
        <rFont val="Times New Roman"/>
        <family val="1"/>
      </rPr>
      <t xml:space="preserve"> (Leguminosae) </t>
    </r>
  </si>
  <si>
    <r>
      <t xml:space="preserve">Ziziphus oenoplia </t>
    </r>
    <r>
      <rPr>
        <sz val="8"/>
        <color indexed="8"/>
        <rFont val="Times New Roman"/>
        <family val="1"/>
      </rPr>
      <t>(Rhamnaceae)</t>
    </r>
  </si>
  <si>
    <r>
      <t xml:space="preserve">Trichilia trijuga </t>
    </r>
    <r>
      <rPr>
        <sz val="8"/>
        <color indexed="8"/>
        <rFont val="Times New Roman"/>
        <family val="1"/>
      </rPr>
      <t xml:space="preserve">(Meliaceae), </t>
    </r>
    <r>
      <rPr>
        <i/>
        <sz val="8"/>
        <color indexed="8"/>
        <rFont val="Times New Roman"/>
        <family val="1"/>
      </rPr>
      <t xml:space="preserve">Pueraria phaseoloides </t>
    </r>
    <r>
      <rPr>
        <sz val="8"/>
        <color indexed="8"/>
        <rFont val="Times New Roman"/>
        <family val="1"/>
      </rPr>
      <t xml:space="preserve">and </t>
    </r>
    <r>
      <rPr>
        <i/>
        <sz val="8"/>
        <color indexed="8"/>
        <rFont val="Times New Roman"/>
        <family val="1"/>
      </rPr>
      <t xml:space="preserve">Saraca thaipingensis </t>
    </r>
    <r>
      <rPr>
        <sz val="8"/>
        <color indexed="8"/>
        <rFont val="Times New Roman"/>
        <family val="1"/>
      </rPr>
      <t>(both Leguminosae)</t>
    </r>
  </si>
  <si>
    <r>
      <t xml:space="preserve">Leguminosae including </t>
    </r>
    <r>
      <rPr>
        <i/>
        <sz val="8"/>
        <color indexed="8"/>
        <rFont val="Times New Roman"/>
        <family val="1"/>
      </rPr>
      <t>Phaseolus radiatus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Vigna cylindrica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Cajanus cajan </t>
    </r>
    <r>
      <rPr>
        <sz val="8"/>
        <color indexed="8"/>
        <rFont val="Times New Roman"/>
        <family val="1"/>
      </rPr>
      <t xml:space="preserve">(Kadyos) and </t>
    </r>
    <r>
      <rPr>
        <i/>
        <sz val="8"/>
        <color indexed="8"/>
        <rFont val="Times New Roman"/>
        <family val="1"/>
      </rPr>
      <t>Dolichos</t>
    </r>
  </si>
  <si>
    <r>
      <t xml:space="preserve">Leguminosae epecially </t>
    </r>
    <r>
      <rPr>
        <i/>
        <sz val="8"/>
        <color indexed="8"/>
        <rFont val="Times New Roman"/>
        <family val="1"/>
      </rPr>
      <t>Crotalaria</t>
    </r>
    <r>
      <rPr>
        <sz val="8"/>
        <color indexed="8"/>
        <rFont val="Times New Roman"/>
        <family val="1"/>
      </rPr>
      <t xml:space="preserve"> species, also </t>
    </r>
    <r>
      <rPr>
        <i/>
        <sz val="8"/>
        <color indexed="8"/>
        <rFont val="Times New Roman"/>
        <family val="1"/>
      </rPr>
      <t>Sesbania cannaba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Clianthus formosus</t>
    </r>
    <r>
      <rPr>
        <sz val="8"/>
        <color indexed="8"/>
        <rFont val="Times New Roman"/>
        <family val="1"/>
      </rPr>
      <t xml:space="preserve"> (Sturt's desert pea), </t>
    </r>
    <r>
      <rPr>
        <i/>
        <sz val="8"/>
        <color indexed="8"/>
        <rFont val="Times New Roman"/>
        <family val="1"/>
      </rPr>
      <t>Swainsonia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Kennedia prostrata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Lotus australis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Psoralea patens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Vicia faba </t>
    </r>
    <r>
      <rPr>
        <sz val="8"/>
        <color indexed="8"/>
        <rFont val="Times New Roman"/>
        <family val="1"/>
      </rPr>
      <t xml:space="preserve">(Broad bean), </t>
    </r>
    <r>
      <rPr>
        <i/>
        <sz val="8"/>
        <color indexed="8"/>
        <rFont val="Times New Roman"/>
        <family val="1"/>
      </rPr>
      <t>V.sativa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Phaseolus vulgaris </t>
    </r>
    <r>
      <rPr>
        <sz val="8"/>
        <color indexed="8"/>
        <rFont val="Times New Roman"/>
        <family val="1"/>
      </rPr>
      <t xml:space="preserve">(Garden bean), </t>
    </r>
    <r>
      <rPr>
        <i/>
        <sz val="8"/>
        <color indexed="8"/>
        <rFont val="Times New Roman"/>
        <family val="1"/>
      </rPr>
      <t>Virgilia oroboides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Dolichos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Lupinus</t>
    </r>
    <r>
      <rPr>
        <sz val="8"/>
        <color indexed="8"/>
        <rFont val="Times New Roman"/>
        <family val="1"/>
      </rPr>
      <t xml:space="preserve"> (Lupin),</t>
    </r>
    <r>
      <rPr>
        <i/>
        <sz val="8"/>
        <color indexed="8"/>
        <rFont val="Times New Roman"/>
        <family val="1"/>
      </rPr>
      <t xml:space="preserve"> Chamaecytisus prolifer </t>
    </r>
    <r>
      <rPr>
        <sz val="8"/>
        <color indexed="8"/>
        <rFont val="Times New Roman"/>
        <family val="1"/>
      </rPr>
      <t xml:space="preserve">(Tree lucerne), </t>
    </r>
    <r>
      <rPr>
        <i/>
        <sz val="8"/>
        <color indexed="8"/>
        <rFont val="Times New Roman"/>
        <family val="1"/>
      </rPr>
      <t>Lathyrus odoratus</t>
    </r>
    <r>
      <rPr>
        <sz val="8"/>
        <color indexed="8"/>
        <rFont val="Times New Roman"/>
        <family val="1"/>
      </rPr>
      <t xml:space="preserve"> (Sweet pea) and </t>
    </r>
    <r>
      <rPr>
        <i/>
        <sz val="8"/>
        <color indexed="8"/>
        <rFont val="Times New Roman"/>
        <family val="1"/>
      </rPr>
      <t xml:space="preserve">Pisum sativum </t>
    </r>
    <r>
      <rPr>
        <sz val="8"/>
        <color indexed="8"/>
        <rFont val="Times New Roman"/>
        <family val="1"/>
      </rPr>
      <t>(Garden pea)</t>
    </r>
  </si>
  <si>
    <r>
      <t xml:space="preserve">Tribulus terrestris </t>
    </r>
    <r>
      <rPr>
        <sz val="8"/>
        <color indexed="8"/>
        <rFont val="Times New Roman"/>
        <family val="1"/>
      </rPr>
      <t xml:space="preserve">(Bullshead burr/Caltrop) and </t>
    </r>
    <r>
      <rPr>
        <i/>
        <sz val="8"/>
        <color indexed="8"/>
        <rFont val="Times New Roman"/>
        <family val="1"/>
      </rPr>
      <t xml:space="preserve">T.cistoides </t>
    </r>
    <r>
      <rPr>
        <sz val="8"/>
        <color indexed="8"/>
        <rFont val="Times New Roman"/>
        <family val="1"/>
      </rPr>
      <t xml:space="preserve">(Zygophyllaceae), </t>
    </r>
    <r>
      <rPr>
        <i/>
        <sz val="8"/>
        <color indexed="8"/>
        <rFont val="Times New Roman"/>
        <family val="1"/>
      </rPr>
      <t xml:space="preserve">Zornia diphylla </t>
    </r>
    <r>
      <rPr>
        <sz val="8"/>
        <color indexed="8"/>
        <rFont val="Times New Roman"/>
        <family val="1"/>
      </rPr>
      <t xml:space="preserve">(Leguminosae) and </t>
    </r>
    <r>
      <rPr>
        <i/>
        <sz val="8"/>
        <color indexed="8"/>
        <rFont val="Times New Roman"/>
        <family val="1"/>
      </rPr>
      <t>Amaranthus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viridis</t>
    </r>
    <r>
      <rPr>
        <sz val="8"/>
        <color indexed="8"/>
        <rFont val="Times New Roman"/>
        <family val="1"/>
      </rPr>
      <t xml:space="preserve"> (Kolitis)(Amaranthaceae)</t>
    </r>
  </si>
  <si>
    <r>
      <t xml:space="preserve">Mimosa pudica </t>
    </r>
    <r>
      <rPr>
        <sz val="8"/>
        <color indexed="8"/>
        <rFont val="Times New Roman"/>
        <family val="1"/>
      </rPr>
      <t xml:space="preserve">(Sensitive plant/Makahiya plant) and </t>
    </r>
    <r>
      <rPr>
        <i/>
        <sz val="8"/>
        <color indexed="8"/>
        <rFont val="Times New Roman"/>
        <family val="1"/>
      </rPr>
      <t xml:space="preserve">Alysicarpus vaginalis </t>
    </r>
    <r>
      <rPr>
        <sz val="8"/>
        <color indexed="8"/>
        <rFont val="Times New Roman"/>
        <family val="1"/>
      </rPr>
      <t>(both Leguminosae), other Leguminosae</t>
    </r>
  </si>
  <si>
    <r>
      <t xml:space="preserve">appears to be associated with </t>
    </r>
    <r>
      <rPr>
        <i/>
        <sz val="8"/>
        <color indexed="8"/>
        <rFont val="Times New Roman"/>
        <family val="1"/>
      </rPr>
      <t xml:space="preserve">Lantana camara </t>
    </r>
    <r>
      <rPr>
        <sz val="8"/>
        <color indexed="8"/>
        <rFont val="Times New Roman"/>
        <family val="1"/>
      </rPr>
      <t>(Verbenaceae)</t>
    </r>
  </si>
  <si>
    <r>
      <t>Phaseolus radiatus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P.vulgaris </t>
    </r>
    <r>
      <rPr>
        <sz val="8"/>
        <color indexed="8"/>
        <rFont val="Times New Roman"/>
        <family val="1"/>
      </rPr>
      <t xml:space="preserve">(Garden bean), </t>
    </r>
    <r>
      <rPr>
        <i/>
        <sz val="8"/>
        <color indexed="8"/>
        <rFont val="Times New Roman"/>
        <family val="1"/>
      </rPr>
      <t>Vigna cylindrica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V.vexillata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V.luteola </t>
    </r>
    <r>
      <rPr>
        <sz val="8"/>
        <color indexed="8"/>
        <rFont val="Times New Roman"/>
        <family val="1"/>
      </rPr>
      <t xml:space="preserve">and </t>
    </r>
    <r>
      <rPr>
        <i/>
        <sz val="8"/>
        <color indexed="8"/>
        <rFont val="Times New Roman"/>
        <family val="1"/>
      </rPr>
      <t xml:space="preserve">V.unguiculata </t>
    </r>
    <r>
      <rPr>
        <sz val="8"/>
        <color indexed="8"/>
        <rFont val="Times New Roman"/>
        <family val="1"/>
      </rPr>
      <t xml:space="preserve">(Cowpea), </t>
    </r>
    <r>
      <rPr>
        <i/>
        <sz val="8"/>
        <color indexed="8"/>
        <rFont val="Times New Roman"/>
        <family val="1"/>
      </rPr>
      <t xml:space="preserve">Macroptilium lathyroides </t>
    </r>
    <r>
      <rPr>
        <sz val="8"/>
        <color indexed="8"/>
        <rFont val="Times New Roman"/>
        <family val="1"/>
      </rPr>
      <t xml:space="preserve">and </t>
    </r>
    <r>
      <rPr>
        <i/>
        <sz val="8"/>
        <color indexed="8"/>
        <rFont val="Times New Roman"/>
        <family val="1"/>
      </rPr>
      <t xml:space="preserve">Sesbania </t>
    </r>
    <r>
      <rPr>
        <sz val="8"/>
        <color indexed="8"/>
        <rFont val="Times New Roman"/>
        <family val="1"/>
      </rPr>
      <t>(all Leguminosae)</t>
    </r>
  </si>
  <si>
    <r>
      <t xml:space="preserve">Dioscorea </t>
    </r>
    <r>
      <rPr>
        <sz val="8"/>
        <color indexed="8"/>
        <rFont val="Times New Roman"/>
        <family val="1"/>
      </rPr>
      <t>(Dioscoreaceae),</t>
    </r>
    <r>
      <rPr>
        <i/>
        <sz val="8"/>
        <color indexed="8"/>
        <rFont val="Times New Roman"/>
        <family val="1"/>
      </rPr>
      <t xml:space="preserve"> Xylia </t>
    </r>
    <r>
      <rPr>
        <sz val="8"/>
        <color indexed="8"/>
        <rFont val="Times New Roman"/>
        <family val="1"/>
      </rPr>
      <t xml:space="preserve">(Leguminosae) and </t>
    </r>
    <r>
      <rPr>
        <i/>
        <sz val="8"/>
        <color indexed="8"/>
        <rFont val="Times New Roman"/>
        <family val="1"/>
      </rPr>
      <t>Psidium guayava</t>
    </r>
    <r>
      <rPr>
        <sz val="8"/>
        <color indexed="8"/>
        <rFont val="Times New Roman"/>
        <family val="1"/>
      </rPr>
      <t xml:space="preserve"> (Guava/Bayabas, Myrtaceae)</t>
    </r>
  </si>
  <si>
    <r>
      <t xml:space="preserve">Trifolium </t>
    </r>
    <r>
      <rPr>
        <sz val="8"/>
        <color indexed="8"/>
        <rFont val="Times New Roman"/>
        <family val="1"/>
      </rPr>
      <t>(Clover),</t>
    </r>
    <r>
      <rPr>
        <i/>
        <sz val="8"/>
        <color indexed="8"/>
        <rFont val="Times New Roman"/>
        <family val="1"/>
      </rPr>
      <t xml:space="preserve"> Lotus </t>
    </r>
    <r>
      <rPr>
        <sz val="8"/>
        <color indexed="8"/>
        <rFont val="Times New Roman"/>
        <family val="1"/>
      </rPr>
      <t>(Trefoil) (both Leguminosae)</t>
    </r>
  </si>
  <si>
    <r>
      <t xml:space="preserve">Quercus ewykii </t>
    </r>
    <r>
      <rPr>
        <sz val="8"/>
        <color indexed="8"/>
        <rFont val="Times New Roman"/>
        <family val="1"/>
      </rPr>
      <t xml:space="preserve">(an oak species, Fagaceae), also </t>
    </r>
    <r>
      <rPr>
        <i/>
        <sz val="8"/>
        <color indexed="8"/>
        <rFont val="Times New Roman"/>
        <family val="1"/>
      </rPr>
      <t xml:space="preserve">Terminalia paniculata </t>
    </r>
    <r>
      <rPr>
        <sz val="8"/>
        <color indexed="8"/>
        <rFont val="Times New Roman"/>
        <family val="1"/>
      </rPr>
      <t>and other species of Combretaceae, and species of Lythraceae</t>
    </r>
  </si>
  <si>
    <r>
      <t xml:space="preserve">Vangueria spinosa </t>
    </r>
    <r>
      <rPr>
        <sz val="8"/>
        <color indexed="8"/>
        <rFont val="Times New Roman"/>
        <family val="1"/>
      </rPr>
      <t xml:space="preserve">(Rubiaceae) and </t>
    </r>
    <r>
      <rPr>
        <i/>
        <sz val="8"/>
        <color indexed="8"/>
        <rFont val="Times New Roman"/>
        <family val="1"/>
      </rPr>
      <t xml:space="preserve">Cinnamomum zeylanicum </t>
    </r>
    <r>
      <rPr>
        <sz val="8"/>
        <color indexed="8"/>
        <rFont val="Times New Roman"/>
        <family val="1"/>
      </rPr>
      <t>(Cinnamon, Lauraceae)</t>
    </r>
  </si>
  <si>
    <r>
      <t xml:space="preserve">Ipomoea batatas </t>
    </r>
    <r>
      <rPr>
        <sz val="8"/>
        <color indexed="8"/>
        <rFont val="Times New Roman"/>
        <family val="1"/>
      </rPr>
      <t>(Sweet potato/Kamote, Convolvulaceae)</t>
    </r>
  </si>
  <si>
    <r>
      <t xml:space="preserve">Hibiscus tiliaceus </t>
    </r>
    <r>
      <rPr>
        <sz val="8"/>
        <color indexed="8"/>
        <rFont val="Times New Roman"/>
        <family val="1"/>
      </rPr>
      <t xml:space="preserve">(Malobago), </t>
    </r>
    <r>
      <rPr>
        <i/>
        <sz val="8"/>
        <color indexed="8"/>
        <rFont val="Times New Roman"/>
        <family val="1"/>
      </rPr>
      <t xml:space="preserve">Urena lobata </t>
    </r>
    <r>
      <rPr>
        <sz val="8"/>
        <color indexed="8"/>
        <rFont val="Times New Roman"/>
        <family val="1"/>
      </rPr>
      <t xml:space="preserve">(both Malvaceae) and </t>
    </r>
    <r>
      <rPr>
        <i/>
        <sz val="8"/>
        <color indexed="8"/>
        <rFont val="Times New Roman"/>
        <family val="1"/>
      </rPr>
      <t>Ceiba</t>
    </r>
    <r>
      <rPr>
        <sz val="8"/>
        <color indexed="8"/>
        <rFont val="Times New Roman"/>
        <family val="1"/>
      </rPr>
      <t xml:space="preserve"> (Silk cotton/Kapok, Bombacaceae)</t>
    </r>
  </si>
  <si>
    <t>species of Araceae</t>
  </si>
  <si>
    <r>
      <t>Zingiber</t>
    </r>
    <r>
      <rPr>
        <sz val="8"/>
        <color indexed="8"/>
        <rFont val="Times New Roman"/>
        <family val="1"/>
      </rPr>
      <t xml:space="preserve"> (Ginger) and </t>
    </r>
    <r>
      <rPr>
        <i/>
        <sz val="8"/>
        <color indexed="8"/>
        <rFont val="Times New Roman"/>
        <family val="1"/>
      </rPr>
      <t>Curcuma</t>
    </r>
    <r>
      <rPr>
        <sz val="8"/>
        <color indexed="8"/>
        <rFont val="Times New Roman"/>
        <family val="1"/>
      </rPr>
      <t xml:space="preserve"> (Turmeric) (both Zingiberaceae) </t>
    </r>
  </si>
  <si>
    <r>
      <t xml:space="preserve">Musa </t>
    </r>
    <r>
      <rPr>
        <sz val="8"/>
        <color indexed="8"/>
        <rFont val="Times New Roman"/>
        <family val="1"/>
      </rPr>
      <t xml:space="preserve">(Banana, Musaceae) and </t>
    </r>
    <r>
      <rPr>
        <i/>
        <sz val="8"/>
        <color indexed="8"/>
        <rFont val="Times New Roman"/>
        <family val="1"/>
      </rPr>
      <t xml:space="preserve">Curcuma </t>
    </r>
    <r>
      <rPr>
        <sz val="8"/>
        <color indexed="8"/>
        <rFont val="Times New Roman"/>
        <family val="1"/>
      </rPr>
      <t>(Turmeric, Zingiberaceae)</t>
    </r>
  </si>
  <si>
    <r>
      <t>Musa</t>
    </r>
    <r>
      <rPr>
        <sz val="8"/>
        <color indexed="8"/>
        <rFont val="Times New Roman"/>
        <family val="1"/>
      </rPr>
      <t xml:space="preserve"> (Banana, Musaceae) and </t>
    </r>
    <r>
      <rPr>
        <i/>
        <sz val="8"/>
        <color indexed="8"/>
        <rFont val="Times New Roman"/>
        <family val="1"/>
      </rPr>
      <t>Curcuma</t>
    </r>
    <r>
      <rPr>
        <sz val="8"/>
        <color indexed="8"/>
        <rFont val="Times New Roman"/>
        <family val="1"/>
      </rPr>
      <t xml:space="preserve"> (Turmeric) (Zingiberaceae)</t>
    </r>
  </si>
  <si>
    <r>
      <t xml:space="preserve">Musa </t>
    </r>
    <r>
      <rPr>
        <sz val="8"/>
        <color indexed="8"/>
        <rFont val="Times New Roman"/>
        <family val="1"/>
      </rPr>
      <t xml:space="preserve">sp. (Banana, Musaceae), </t>
    </r>
    <r>
      <rPr>
        <i/>
        <sz val="8"/>
        <color indexed="8"/>
        <rFont val="Times New Roman"/>
        <family val="1"/>
      </rPr>
      <t xml:space="preserve">Cocos </t>
    </r>
    <r>
      <rPr>
        <sz val="8"/>
        <color indexed="8"/>
        <rFont val="Times New Roman"/>
        <family val="1"/>
      </rPr>
      <t>(Coconut), Sugar palm (Palmae)</t>
    </r>
  </si>
  <si>
    <t>Grasses (Gramineae/Poaceae)</t>
  </si>
  <si>
    <r>
      <t xml:space="preserve">Oryza sativa </t>
    </r>
    <r>
      <rPr>
        <sz val="8"/>
        <color indexed="8"/>
        <rFont val="Times New Roman"/>
        <family val="1"/>
      </rPr>
      <t xml:space="preserve">(Rice, Gramineae), possibly </t>
    </r>
    <r>
      <rPr>
        <i/>
        <sz val="8"/>
        <color indexed="8"/>
        <rFont val="Times New Roman"/>
        <family val="1"/>
      </rPr>
      <t>Flagellaria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indica</t>
    </r>
    <r>
      <rPr>
        <sz val="8"/>
        <color indexed="8"/>
        <rFont val="Times New Roman"/>
        <family val="1"/>
      </rPr>
      <t xml:space="preserve"> (Flagellariaceae)</t>
    </r>
  </si>
  <si>
    <r>
      <t>Palms</t>
    </r>
    <r>
      <rPr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(Palmae), especially </t>
    </r>
    <r>
      <rPr>
        <i/>
        <sz val="8"/>
        <color indexed="8"/>
        <rFont val="Times New Roman"/>
        <family val="1"/>
      </rPr>
      <t xml:space="preserve">Cocos nucifera </t>
    </r>
    <r>
      <rPr>
        <sz val="8"/>
        <color indexed="8"/>
        <rFont val="Times New Roman"/>
        <family val="1"/>
      </rPr>
      <t xml:space="preserve">(Coconut), and </t>
    </r>
    <r>
      <rPr>
        <i/>
        <sz val="8"/>
        <color indexed="8"/>
        <rFont val="Times New Roman"/>
        <family val="1"/>
      </rPr>
      <t xml:space="preserve">Calamus </t>
    </r>
    <r>
      <rPr>
        <sz val="8"/>
        <color indexed="8"/>
        <rFont val="Times New Roman"/>
        <family val="1"/>
      </rPr>
      <t>(Rattan)</t>
    </r>
  </si>
  <si>
    <r>
      <t>Grasses (Gramineae) including</t>
    </r>
    <r>
      <rPr>
        <i/>
        <sz val="8"/>
        <color indexed="8"/>
        <rFont val="Times New Roman"/>
        <family val="1"/>
      </rPr>
      <t xml:space="preserve"> Oryza sativa </t>
    </r>
    <r>
      <rPr>
        <sz val="8"/>
        <color indexed="8"/>
        <rFont val="Times New Roman"/>
        <family val="1"/>
      </rPr>
      <t>(Rice)</t>
    </r>
  </si>
  <si>
    <r>
      <t xml:space="preserve">Oryza sativa </t>
    </r>
    <r>
      <rPr>
        <sz val="8"/>
        <color indexed="8"/>
        <rFont val="Times New Roman"/>
        <family val="1"/>
      </rPr>
      <t xml:space="preserve">(Rice), </t>
    </r>
    <r>
      <rPr>
        <i/>
        <sz val="8"/>
        <color indexed="8"/>
        <rFont val="Times New Roman"/>
        <family val="1"/>
      </rPr>
      <t xml:space="preserve">Imperata cylindrica </t>
    </r>
    <r>
      <rPr>
        <sz val="8"/>
        <color indexed="8"/>
        <rFont val="Times New Roman"/>
        <family val="1"/>
      </rPr>
      <t xml:space="preserve">(Lalang grass), </t>
    </r>
    <r>
      <rPr>
        <i/>
        <sz val="8"/>
        <color indexed="8"/>
        <rFont val="Times New Roman"/>
        <family val="1"/>
      </rPr>
      <t xml:space="preserve">Saccharum officinarum </t>
    </r>
    <r>
      <rPr>
        <sz val="8"/>
        <color indexed="8"/>
        <rFont val="Times New Roman"/>
        <family val="1"/>
      </rPr>
      <t xml:space="preserve">(Sugar cane) and </t>
    </r>
    <r>
      <rPr>
        <i/>
        <sz val="8"/>
        <color indexed="8"/>
        <rFont val="Times New Roman"/>
        <family val="1"/>
      </rPr>
      <t>Cymbopogon nardus</t>
    </r>
    <r>
      <rPr>
        <sz val="8"/>
        <color indexed="8"/>
        <rFont val="Times New Roman"/>
        <family val="1"/>
      </rPr>
      <t xml:space="preserve"> (Citronella) (all Gramineae)</t>
    </r>
  </si>
  <si>
    <r>
      <t>Hygrophila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Asystasia gangetica</t>
    </r>
    <r>
      <rPr>
        <sz val="8"/>
        <color indexed="8"/>
        <rFont val="Times New Roman"/>
        <family val="1"/>
      </rPr>
      <t xml:space="preserve"> (Zamboangenita), other </t>
    </r>
    <r>
      <rPr>
        <i/>
        <sz val="8"/>
        <color indexed="8"/>
        <rFont val="Times New Roman"/>
        <family val="1"/>
      </rPr>
      <t>Asystasia</t>
    </r>
    <r>
      <rPr>
        <sz val="8"/>
        <color indexed="8"/>
        <rFont val="Times New Roman"/>
        <family val="1"/>
      </rPr>
      <t xml:space="preserve"> species, </t>
    </r>
    <r>
      <rPr>
        <i/>
        <sz val="8"/>
        <color indexed="8"/>
        <rFont val="Times New Roman"/>
        <family val="1"/>
      </rPr>
      <t>Pseuderanthemum variabile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Thunbergia alata  </t>
    </r>
    <r>
      <rPr>
        <sz val="8"/>
        <color indexed="8"/>
        <rFont val="Times New Roman"/>
        <family val="1"/>
      </rPr>
      <t xml:space="preserve">(all Acanthaceae), </t>
    </r>
    <r>
      <rPr>
        <i/>
        <sz val="8"/>
        <color indexed="8"/>
        <rFont val="Times New Roman"/>
        <family val="1"/>
      </rPr>
      <t xml:space="preserve">Antirrhinum majus </t>
    </r>
    <r>
      <rPr>
        <sz val="8"/>
        <color indexed="8"/>
        <rFont val="Times New Roman"/>
        <family val="1"/>
      </rPr>
      <t xml:space="preserve">(Snapdragon), </t>
    </r>
    <r>
      <rPr>
        <i/>
        <sz val="8"/>
        <color indexed="8"/>
        <rFont val="Times New Roman"/>
        <family val="1"/>
      </rPr>
      <t>Angelonia salicariifolia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 xml:space="preserve">Buchnera linearis </t>
    </r>
    <r>
      <rPr>
        <sz val="8"/>
        <color indexed="8"/>
        <rFont val="Times New Roman"/>
        <family val="1"/>
      </rPr>
      <t xml:space="preserve">(all Scrophulariaceae) </t>
    </r>
  </si>
  <si>
    <r>
      <t xml:space="preserve">Cycas revoluta </t>
    </r>
    <r>
      <rPr>
        <sz val="8"/>
        <color indexed="8"/>
        <rFont val="Times New Roman"/>
        <family val="1"/>
      </rPr>
      <t>(Cycad palm, Cycadaceae)</t>
    </r>
  </si>
  <si>
    <r>
      <t xml:space="preserve">Terminalia </t>
    </r>
    <r>
      <rPr>
        <sz val="8"/>
        <color indexed="8"/>
        <rFont val="Times New Roman"/>
        <family val="1"/>
      </rPr>
      <t>(Indian Almond, Combretaceae)</t>
    </r>
  </si>
  <si>
    <t>unknown</t>
  </si>
  <si>
    <t>Colour</t>
  </si>
  <si>
    <t>Similar species</t>
  </si>
  <si>
    <t>Year (species)</t>
  </si>
  <si>
    <t>Year (Luzon ssp)</t>
  </si>
  <si>
    <t>Size</t>
  </si>
  <si>
    <t>First date 1</t>
  </si>
  <si>
    <t xml:space="preserve">First date 2 </t>
  </si>
  <si>
    <t>First date 3</t>
  </si>
  <si>
    <t>Subfamily no.</t>
  </si>
  <si>
    <t>Species</t>
  </si>
  <si>
    <t>5.00/104683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</si>
</sst>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"/>
    <numFmt numFmtId="176" formatCode="0.0000"/>
    <numFmt numFmtId="177" formatCode="0.000"/>
    <numFmt numFmtId="178" formatCode="0.0"/>
  </numFmts>
  <fonts count="9">
    <font>
      <sz val="10"/>
      <name val="Arial"/>
      <family val="0"/>
    </font>
    <font>
      <sz val="10"/>
      <color indexed="8"/>
      <name val="Arial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7"/>
  <sheetViews>
    <sheetView tabSelected="1" workbookViewId="0" topLeftCell="A1">
      <selection activeCell="AB1" sqref="AB1"/>
    </sheetView>
  </sheetViews>
  <sheetFormatPr defaultColWidth="9.140625" defaultRowHeight="12.75"/>
  <cols>
    <col min="1" max="1" width="22.8515625" style="14" customWidth="1"/>
    <col min="2" max="2" width="4.00390625" style="0" customWidth="1"/>
    <col min="3" max="3" width="3.7109375" style="0" customWidth="1"/>
    <col min="4" max="4" width="3.421875" style="0" customWidth="1"/>
    <col min="5" max="5" width="3.140625" style="0" customWidth="1"/>
    <col min="6" max="6" width="3.57421875" style="0" customWidth="1"/>
    <col min="7" max="7" width="3.140625" style="0" customWidth="1"/>
    <col min="8" max="8" width="3.00390625" style="0" customWidth="1"/>
    <col min="9" max="9" width="4.140625" style="0" customWidth="1"/>
    <col min="10" max="10" width="10.421875" style="0" bestFit="1" customWidth="1"/>
    <col min="11" max="11" width="10.421875" style="0" customWidth="1"/>
    <col min="12" max="12" width="10.00390625" style="0" customWidth="1"/>
    <col min="13" max="13" width="4.8515625" style="0" customWidth="1"/>
    <col min="14" max="14" width="4.7109375" style="0" customWidth="1"/>
    <col min="15" max="15" width="3.140625" style="0" customWidth="1"/>
    <col min="16" max="16" width="3.00390625" style="0" customWidth="1"/>
    <col min="17" max="17" width="2.8515625" style="0" customWidth="1"/>
    <col min="18" max="18" width="4.140625" style="11" customWidth="1"/>
    <col min="19" max="20" width="5.28125" style="0" customWidth="1"/>
  </cols>
  <sheetData>
    <row r="1" spans="1:19" ht="12.75">
      <c r="A1" s="13" t="s">
        <v>189</v>
      </c>
      <c r="B1" t="s">
        <v>0</v>
      </c>
      <c r="C1" t="s">
        <v>108</v>
      </c>
      <c r="D1" t="s">
        <v>1</v>
      </c>
      <c r="E1" t="s">
        <v>2</v>
      </c>
      <c r="F1" t="s">
        <v>112</v>
      </c>
      <c r="G1" t="s">
        <v>113</v>
      </c>
      <c r="H1" t="s">
        <v>114</v>
      </c>
      <c r="I1" t="s">
        <v>110</v>
      </c>
      <c r="J1" t="s">
        <v>185</v>
      </c>
      <c r="K1" t="s">
        <v>186</v>
      </c>
      <c r="L1" t="s">
        <v>187</v>
      </c>
      <c r="M1" t="s">
        <v>182</v>
      </c>
      <c r="N1" t="s">
        <v>183</v>
      </c>
      <c r="O1" t="s">
        <v>184</v>
      </c>
      <c r="P1" t="s">
        <v>180</v>
      </c>
      <c r="Q1" t="s">
        <v>181</v>
      </c>
      <c r="R1" s="10" t="s">
        <v>188</v>
      </c>
      <c r="S1" t="s">
        <v>115</v>
      </c>
    </row>
    <row r="2" spans="1:19" ht="12.75">
      <c r="A2" s="14" t="s">
        <v>19</v>
      </c>
      <c r="B2">
        <v>65</v>
      </c>
      <c r="C2">
        <v>128</v>
      </c>
      <c r="D2">
        <v>59</v>
      </c>
      <c r="E2">
        <v>13</v>
      </c>
      <c r="F2" s="8">
        <f>12800/364</f>
        <v>35.16483516483517</v>
      </c>
      <c r="G2" s="8">
        <f>5900/65</f>
        <v>90.76923076923077</v>
      </c>
      <c r="H2" s="8">
        <f>1300/28</f>
        <v>46.42857142857143</v>
      </c>
      <c r="I2" t="s">
        <v>111</v>
      </c>
      <c r="J2" s="9">
        <v>36893</v>
      </c>
      <c r="K2" s="9">
        <v>36895</v>
      </c>
      <c r="L2" s="9">
        <v>36926</v>
      </c>
      <c r="M2">
        <v>1758</v>
      </c>
      <c r="N2">
        <v>1910</v>
      </c>
      <c r="O2">
        <v>2</v>
      </c>
      <c r="P2">
        <v>5</v>
      </c>
      <c r="Q2">
        <v>2</v>
      </c>
      <c r="R2" s="1">
        <v>2.1</v>
      </c>
      <c r="S2" s="2" t="s">
        <v>128</v>
      </c>
    </row>
    <row r="3" spans="1:19" ht="12.75">
      <c r="A3" s="14" t="s">
        <v>51</v>
      </c>
      <c r="B3">
        <v>361</v>
      </c>
      <c r="C3">
        <v>114</v>
      </c>
      <c r="D3">
        <v>51</v>
      </c>
      <c r="E3">
        <v>10</v>
      </c>
      <c r="F3" s="8">
        <f>11400/364</f>
        <v>31.318681318681318</v>
      </c>
      <c r="G3" s="8">
        <f>5100/65</f>
        <v>78.46153846153847</v>
      </c>
      <c r="H3" s="8">
        <f>1000/28</f>
        <v>35.714285714285715</v>
      </c>
      <c r="I3" t="s">
        <v>111</v>
      </c>
      <c r="J3" s="9">
        <v>36893</v>
      </c>
      <c r="K3" s="9">
        <v>36895</v>
      </c>
      <c r="L3" s="9">
        <v>36926</v>
      </c>
      <c r="M3">
        <v>1821</v>
      </c>
      <c r="N3">
        <v>1821</v>
      </c>
      <c r="O3">
        <v>2</v>
      </c>
      <c r="P3">
        <v>1</v>
      </c>
      <c r="Q3">
        <v>2</v>
      </c>
      <c r="R3" s="1">
        <v>3.4</v>
      </c>
      <c r="S3" s="3" t="s">
        <v>144</v>
      </c>
    </row>
    <row r="4" spans="1:19" ht="12.75">
      <c r="A4" s="14" t="s">
        <v>72</v>
      </c>
      <c r="B4">
        <v>507</v>
      </c>
      <c r="C4">
        <v>33</v>
      </c>
      <c r="D4">
        <v>7</v>
      </c>
      <c r="E4">
        <v>1</v>
      </c>
      <c r="F4" s="8">
        <f>3300/364</f>
        <v>9.065934065934066</v>
      </c>
      <c r="G4" s="8">
        <f>700/65</f>
        <v>10.76923076923077</v>
      </c>
      <c r="H4" s="8">
        <f>100/28</f>
        <v>3.5714285714285716</v>
      </c>
      <c r="I4" t="s">
        <v>111</v>
      </c>
      <c r="J4" s="9">
        <v>36893</v>
      </c>
      <c r="K4" s="9">
        <v>36897</v>
      </c>
      <c r="L4" s="9">
        <v>37411</v>
      </c>
      <c r="M4">
        <v>1767</v>
      </c>
      <c r="N4">
        <v>1767</v>
      </c>
      <c r="O4">
        <v>1</v>
      </c>
      <c r="P4">
        <v>4</v>
      </c>
      <c r="Q4">
        <v>5</v>
      </c>
      <c r="R4" s="12">
        <v>4.5</v>
      </c>
      <c r="S4" s="3" t="s">
        <v>155</v>
      </c>
    </row>
    <row r="5" spans="1:19" ht="12.75">
      <c r="A5" s="14" t="s">
        <v>74</v>
      </c>
      <c r="B5">
        <v>513</v>
      </c>
      <c r="C5">
        <v>171</v>
      </c>
      <c r="D5">
        <v>20</v>
      </c>
      <c r="E5">
        <v>15</v>
      </c>
      <c r="F5" s="8">
        <f>17100/364</f>
        <v>46.97802197802198</v>
      </c>
      <c r="G5" s="8">
        <f>2000/65</f>
        <v>30.76923076923077</v>
      </c>
      <c r="H5" s="8">
        <f>1500/28</f>
        <v>53.57142857142857</v>
      </c>
      <c r="I5" t="s">
        <v>111</v>
      </c>
      <c r="J5" s="9">
        <v>36893</v>
      </c>
      <c r="K5" s="9">
        <v>36897</v>
      </c>
      <c r="L5" s="9">
        <v>36939</v>
      </c>
      <c r="M5">
        <v>1787</v>
      </c>
      <c r="N5">
        <v>1787</v>
      </c>
      <c r="O5">
        <v>1</v>
      </c>
      <c r="P5">
        <v>3</v>
      </c>
      <c r="Q5">
        <v>1</v>
      </c>
      <c r="R5" s="12">
        <v>4.5</v>
      </c>
      <c r="S5" s="2" t="s">
        <v>157</v>
      </c>
    </row>
    <row r="6" spans="1:19" ht="12.75">
      <c r="A6" s="14" t="s">
        <v>92</v>
      </c>
      <c r="B6">
        <v>875</v>
      </c>
      <c r="C6">
        <v>52</v>
      </c>
      <c r="D6">
        <v>18</v>
      </c>
      <c r="E6">
        <v>5</v>
      </c>
      <c r="F6" s="8">
        <f>5200/364</f>
        <v>14.285714285714286</v>
      </c>
      <c r="G6" s="8">
        <f>1800/65</f>
        <v>27.692307692307693</v>
      </c>
      <c r="H6" s="8">
        <f>500/28</f>
        <v>17.857142857142858</v>
      </c>
      <c r="I6" t="s">
        <v>111</v>
      </c>
      <c r="J6" s="9">
        <v>36893</v>
      </c>
      <c r="K6" s="9">
        <v>36895</v>
      </c>
      <c r="L6" s="9">
        <v>36994</v>
      </c>
      <c r="M6">
        <v>1889</v>
      </c>
      <c r="N6">
        <v>1889</v>
      </c>
      <c r="O6">
        <v>1</v>
      </c>
      <c r="P6">
        <v>4</v>
      </c>
      <c r="Q6">
        <v>4</v>
      </c>
      <c r="R6" s="12">
        <v>5.3</v>
      </c>
      <c r="S6" s="3" t="s">
        <v>171</v>
      </c>
    </row>
    <row r="7" spans="1:19" ht="12.75">
      <c r="A7" s="14" t="s">
        <v>69</v>
      </c>
      <c r="B7">
        <v>500</v>
      </c>
      <c r="C7">
        <v>82</v>
      </c>
      <c r="D7">
        <v>37</v>
      </c>
      <c r="E7">
        <v>6</v>
      </c>
      <c r="F7" s="8">
        <f>8200/364</f>
        <v>22.52747252747253</v>
      </c>
      <c r="G7" s="8">
        <f>3700/65</f>
        <v>56.92307692307692</v>
      </c>
      <c r="H7" s="8">
        <f>600/28</f>
        <v>21.428571428571427</v>
      </c>
      <c r="J7" s="9">
        <v>36893</v>
      </c>
      <c r="K7" s="9">
        <v>36895</v>
      </c>
      <c r="L7" s="9">
        <v>36940</v>
      </c>
      <c r="M7">
        <v>1865</v>
      </c>
      <c r="N7">
        <v>1865</v>
      </c>
      <c r="O7">
        <v>1</v>
      </c>
      <c r="P7">
        <v>4</v>
      </c>
      <c r="Q7">
        <v>1</v>
      </c>
      <c r="R7" s="12">
        <v>4.5</v>
      </c>
      <c r="S7" t="s">
        <v>117</v>
      </c>
    </row>
    <row r="8" spans="1:19" ht="12.75">
      <c r="A8" s="14" t="s">
        <v>77</v>
      </c>
      <c r="B8">
        <v>547</v>
      </c>
      <c r="C8">
        <v>33</v>
      </c>
      <c r="D8">
        <v>27</v>
      </c>
      <c r="E8">
        <v>6</v>
      </c>
      <c r="F8" s="8">
        <f>3300/364</f>
        <v>9.065934065934066</v>
      </c>
      <c r="G8" s="8">
        <f>2700/65</f>
        <v>41.53846153846154</v>
      </c>
      <c r="H8" s="8">
        <f>600/28</f>
        <v>21.428571428571427</v>
      </c>
      <c r="J8" s="9">
        <v>36893</v>
      </c>
      <c r="K8" s="9">
        <v>36895</v>
      </c>
      <c r="L8" s="9">
        <v>36968</v>
      </c>
      <c r="M8">
        <v>1798</v>
      </c>
      <c r="N8">
        <v>1798</v>
      </c>
      <c r="O8">
        <v>1</v>
      </c>
      <c r="P8">
        <v>4</v>
      </c>
      <c r="Q8">
        <v>3</v>
      </c>
      <c r="R8" s="12">
        <v>4.5</v>
      </c>
      <c r="S8" s="2" t="s">
        <v>159</v>
      </c>
    </row>
    <row r="9" spans="1:19" ht="12.75">
      <c r="A9" s="14" t="s">
        <v>16</v>
      </c>
      <c r="B9">
        <v>60</v>
      </c>
      <c r="C9">
        <v>21</v>
      </c>
      <c r="D9">
        <v>4</v>
      </c>
      <c r="E9">
        <v>3</v>
      </c>
      <c r="F9" s="8">
        <f>2100/364</f>
        <v>5.769230769230769</v>
      </c>
      <c r="G9" s="8">
        <f>400/65</f>
        <v>6.153846153846154</v>
      </c>
      <c r="H9" s="8">
        <f>300/28</f>
        <v>10.714285714285714</v>
      </c>
      <c r="I9" t="s">
        <v>111</v>
      </c>
      <c r="J9" s="9">
        <v>36894</v>
      </c>
      <c r="K9" s="9">
        <v>37436</v>
      </c>
      <c r="L9" s="9">
        <v>37004</v>
      </c>
      <c r="M9">
        <v>1775</v>
      </c>
      <c r="N9">
        <v>1775</v>
      </c>
      <c r="O9">
        <v>3</v>
      </c>
      <c r="P9">
        <v>5</v>
      </c>
      <c r="Q9">
        <v>5</v>
      </c>
      <c r="R9" s="1">
        <v>2.1</v>
      </c>
      <c r="S9" s="2" t="s">
        <v>124</v>
      </c>
    </row>
    <row r="10" spans="1:19" ht="12.75">
      <c r="A10" s="14" t="s">
        <v>109</v>
      </c>
      <c r="B10">
        <v>94</v>
      </c>
      <c r="C10">
        <v>107</v>
      </c>
      <c r="D10">
        <v>52</v>
      </c>
      <c r="E10">
        <v>11</v>
      </c>
      <c r="F10" s="8">
        <f>10700/364</f>
        <v>29.395604395604394</v>
      </c>
      <c r="G10" s="8">
        <f>5200/65</f>
        <v>80</v>
      </c>
      <c r="H10" s="8">
        <f>1100/28</f>
        <v>39.285714285714285</v>
      </c>
      <c r="I10" t="s">
        <v>111</v>
      </c>
      <c r="J10" s="9">
        <v>36894</v>
      </c>
      <c r="K10" s="9">
        <v>36897</v>
      </c>
      <c r="L10" s="9">
        <v>36926</v>
      </c>
      <c r="M10">
        <v>1793</v>
      </c>
      <c r="N10">
        <v>1910</v>
      </c>
      <c r="O10">
        <v>2</v>
      </c>
      <c r="P10">
        <v>5</v>
      </c>
      <c r="Q10">
        <v>5</v>
      </c>
      <c r="R10" s="1">
        <v>2.2</v>
      </c>
      <c r="S10" s="2" t="s">
        <v>129</v>
      </c>
    </row>
    <row r="11" spans="1:19" ht="12.75">
      <c r="A11" s="14" t="s">
        <v>22</v>
      </c>
      <c r="B11">
        <v>96</v>
      </c>
      <c r="C11">
        <v>17</v>
      </c>
      <c r="D11">
        <v>46</v>
      </c>
      <c r="E11">
        <v>11</v>
      </c>
      <c r="F11" s="8">
        <f>17/364</f>
        <v>0.046703296703296704</v>
      </c>
      <c r="G11" s="8">
        <f>4600/65</f>
        <v>70.76923076923077</v>
      </c>
      <c r="H11" s="8">
        <f>1100/28</f>
        <v>39.285714285714285</v>
      </c>
      <c r="J11" s="9">
        <v>36894</v>
      </c>
      <c r="K11" s="9">
        <v>36897</v>
      </c>
      <c r="L11" s="9">
        <v>36926</v>
      </c>
      <c r="M11" t="s">
        <v>179</v>
      </c>
      <c r="N11">
        <v>1821</v>
      </c>
      <c r="O11">
        <v>3</v>
      </c>
      <c r="P11">
        <v>5</v>
      </c>
      <c r="Q11">
        <v>4</v>
      </c>
      <c r="R11" s="1">
        <v>2.2</v>
      </c>
      <c r="S11" s="2" t="s">
        <v>130</v>
      </c>
    </row>
    <row r="12" spans="1:19" ht="12.75">
      <c r="A12" s="14" t="s">
        <v>15</v>
      </c>
      <c r="B12">
        <v>59</v>
      </c>
      <c r="C12">
        <v>35</v>
      </c>
      <c r="D12">
        <v>7</v>
      </c>
      <c r="E12">
        <v>4</v>
      </c>
      <c r="F12" s="8">
        <f>3500/364</f>
        <v>9.615384615384615</v>
      </c>
      <c r="G12" s="8">
        <f>700/65</f>
        <v>10.76923076923077</v>
      </c>
      <c r="H12" s="8">
        <f>400/28</f>
        <v>14.285714285714286</v>
      </c>
      <c r="I12" t="s">
        <v>111</v>
      </c>
      <c r="J12" s="9">
        <v>36896</v>
      </c>
      <c r="K12" s="9">
        <v>37016</v>
      </c>
      <c r="L12" s="9">
        <v>36982</v>
      </c>
      <c r="M12">
        <v>1758</v>
      </c>
      <c r="N12">
        <v>1758</v>
      </c>
      <c r="O12">
        <v>3</v>
      </c>
      <c r="P12">
        <v>5</v>
      </c>
      <c r="Q12">
        <v>5</v>
      </c>
      <c r="R12" s="1">
        <v>2.1</v>
      </c>
      <c r="S12" s="2" t="s">
        <v>125</v>
      </c>
    </row>
    <row r="13" spans="1:19" ht="12.75">
      <c r="A13" s="14" t="s">
        <v>75</v>
      </c>
      <c r="B13">
        <v>514</v>
      </c>
      <c r="C13">
        <v>4</v>
      </c>
      <c r="D13">
        <v>9</v>
      </c>
      <c r="E13">
        <v>3</v>
      </c>
      <c r="F13" s="8">
        <f>400/364</f>
        <v>1.098901098901099</v>
      </c>
      <c r="G13" s="8">
        <f>900/65</f>
        <v>13.846153846153847</v>
      </c>
      <c r="H13" s="8">
        <f>300/28</f>
        <v>10.714285714285714</v>
      </c>
      <c r="I13" t="s">
        <v>111</v>
      </c>
      <c r="J13" s="9">
        <v>36896</v>
      </c>
      <c r="K13" s="9">
        <v>36974</v>
      </c>
      <c r="L13" s="9">
        <v>36926</v>
      </c>
      <c r="M13">
        <v>1775</v>
      </c>
      <c r="N13">
        <v>1775</v>
      </c>
      <c r="O13">
        <v>1</v>
      </c>
      <c r="P13">
        <v>3</v>
      </c>
      <c r="Q13">
        <v>3</v>
      </c>
      <c r="R13" s="12">
        <v>4.5</v>
      </c>
      <c r="S13" s="3" t="s">
        <v>158</v>
      </c>
    </row>
    <row r="14" spans="1:19" ht="12.75">
      <c r="A14" s="14" t="s">
        <v>9</v>
      </c>
      <c r="B14">
        <v>33</v>
      </c>
      <c r="C14">
        <v>56</v>
      </c>
      <c r="D14">
        <v>41</v>
      </c>
      <c r="E14">
        <v>6</v>
      </c>
      <c r="F14" s="8">
        <f>5600/364</f>
        <v>15.384615384615385</v>
      </c>
      <c r="G14" s="8">
        <f>4100/65</f>
        <v>63.07692307692308</v>
      </c>
      <c r="H14" s="8">
        <f>600/28</f>
        <v>21.428571428571427</v>
      </c>
      <c r="I14" t="s">
        <v>111</v>
      </c>
      <c r="J14" s="9">
        <v>36898</v>
      </c>
      <c r="K14" s="9">
        <v>36905</v>
      </c>
      <c r="L14" s="9">
        <v>36994</v>
      </c>
      <c r="M14">
        <v>1776</v>
      </c>
      <c r="N14">
        <v>1821</v>
      </c>
      <c r="O14">
        <v>5</v>
      </c>
      <c r="P14">
        <v>3</v>
      </c>
      <c r="Q14">
        <v>5</v>
      </c>
      <c r="R14" s="1">
        <v>1.1</v>
      </c>
      <c r="S14" s="3" t="s">
        <v>120</v>
      </c>
    </row>
    <row r="15" spans="1:19" ht="12.75">
      <c r="A15" s="14" t="s">
        <v>17</v>
      </c>
      <c r="B15">
        <v>61</v>
      </c>
      <c r="C15">
        <v>76</v>
      </c>
      <c r="D15">
        <v>16</v>
      </c>
      <c r="E15">
        <v>5</v>
      </c>
      <c r="F15" s="8">
        <f>7600/364</f>
        <v>20.87912087912088</v>
      </c>
      <c r="G15" s="8">
        <f>1600/65</f>
        <v>24.615384615384617</v>
      </c>
      <c r="H15" s="8">
        <f>500/28</f>
        <v>17.857142857142858</v>
      </c>
      <c r="I15" t="s">
        <v>111</v>
      </c>
      <c r="J15" s="9">
        <v>36898</v>
      </c>
      <c r="K15" s="9">
        <v>36897</v>
      </c>
      <c r="L15" s="9">
        <v>36982</v>
      </c>
      <c r="M15">
        <v>1763</v>
      </c>
      <c r="N15">
        <v>1787</v>
      </c>
      <c r="O15">
        <v>3</v>
      </c>
      <c r="P15">
        <v>5</v>
      </c>
      <c r="Q15">
        <v>5</v>
      </c>
      <c r="R15" s="1">
        <v>2.1</v>
      </c>
      <c r="S15" s="2" t="s">
        <v>126</v>
      </c>
    </row>
    <row r="16" spans="1:19" ht="12.75">
      <c r="A16" s="14" t="s">
        <v>23</v>
      </c>
      <c r="B16">
        <v>97</v>
      </c>
      <c r="C16">
        <v>140</v>
      </c>
      <c r="D16">
        <v>16</v>
      </c>
      <c r="E16">
        <v>20</v>
      </c>
      <c r="F16" s="8">
        <f>14000/364</f>
        <v>38.46153846153846</v>
      </c>
      <c r="G16" s="8">
        <f>1600/65</f>
        <v>24.615384615384617</v>
      </c>
      <c r="H16" s="8">
        <f>2000/28</f>
        <v>71.42857142857143</v>
      </c>
      <c r="I16" t="s">
        <v>111</v>
      </c>
      <c r="J16" s="9">
        <v>36898</v>
      </c>
      <c r="K16" s="9">
        <v>36897</v>
      </c>
      <c r="L16" s="9">
        <v>36926</v>
      </c>
      <c r="M16">
        <v>1890</v>
      </c>
      <c r="N16">
        <v>1910</v>
      </c>
      <c r="O16">
        <v>3</v>
      </c>
      <c r="P16">
        <v>5</v>
      </c>
      <c r="Q16">
        <v>5</v>
      </c>
      <c r="R16" s="1">
        <v>2.2</v>
      </c>
      <c r="S16" t="s">
        <v>117</v>
      </c>
    </row>
    <row r="17" spans="1:19" ht="12.75">
      <c r="A17" s="14" t="s">
        <v>78</v>
      </c>
      <c r="B17">
        <v>553</v>
      </c>
      <c r="C17">
        <v>5</v>
      </c>
      <c r="D17">
        <v>16</v>
      </c>
      <c r="E17">
        <v>1</v>
      </c>
      <c r="F17" s="8">
        <f>500/364</f>
        <v>1.3736263736263736</v>
      </c>
      <c r="G17" s="8">
        <f>1600/65</f>
        <v>24.615384615384617</v>
      </c>
      <c r="H17" s="8">
        <f>100/28</f>
        <v>3.5714285714285716</v>
      </c>
      <c r="I17" t="s">
        <v>111</v>
      </c>
      <c r="J17" s="9">
        <v>36898</v>
      </c>
      <c r="K17" s="9">
        <v>36905</v>
      </c>
      <c r="L17" s="9">
        <v>36994</v>
      </c>
      <c r="M17">
        <v>1829</v>
      </c>
      <c r="N17">
        <v>1862</v>
      </c>
      <c r="O17">
        <v>1</v>
      </c>
      <c r="P17">
        <v>4</v>
      </c>
      <c r="Q17">
        <v>5</v>
      </c>
      <c r="R17" s="12">
        <v>4.5</v>
      </c>
      <c r="S17" s="2" t="s">
        <v>160</v>
      </c>
    </row>
    <row r="18" spans="1:19" ht="12.75">
      <c r="A18" s="14" t="s">
        <v>39</v>
      </c>
      <c r="B18">
        <v>160</v>
      </c>
      <c r="C18">
        <v>6</v>
      </c>
      <c r="D18">
        <v>32</v>
      </c>
      <c r="E18">
        <v>1</v>
      </c>
      <c r="F18" s="8">
        <f>600/364</f>
        <v>1.6483516483516483</v>
      </c>
      <c r="G18" s="8">
        <f>3200/65</f>
        <v>49.23076923076923</v>
      </c>
      <c r="H18" s="8">
        <f>100/28</f>
        <v>3.5714285714285716</v>
      </c>
      <c r="J18" s="9">
        <v>36913</v>
      </c>
      <c r="K18" s="9">
        <v>36897</v>
      </c>
      <c r="L18" s="9">
        <v>37093</v>
      </c>
      <c r="M18">
        <v>1834</v>
      </c>
      <c r="N18">
        <v>1834</v>
      </c>
      <c r="O18">
        <v>3</v>
      </c>
      <c r="P18">
        <v>5</v>
      </c>
      <c r="Q18">
        <v>4</v>
      </c>
      <c r="R18" s="1">
        <v>3.1</v>
      </c>
      <c r="S18" s="2" t="s">
        <v>140</v>
      </c>
    </row>
    <row r="19" spans="1:19" ht="12.75">
      <c r="A19" s="14" t="s">
        <v>40</v>
      </c>
      <c r="B19">
        <v>234</v>
      </c>
      <c r="C19">
        <v>1</v>
      </c>
      <c r="D19">
        <v>18</v>
      </c>
      <c r="E19">
        <v>1</v>
      </c>
      <c r="F19" s="8">
        <f>100/364</f>
        <v>0.27472527472527475</v>
      </c>
      <c r="G19" s="8">
        <f>1800/65</f>
        <v>27.692307692307693</v>
      </c>
      <c r="H19" s="8">
        <f>100/28</f>
        <v>3.5714285714285716</v>
      </c>
      <c r="J19" s="9">
        <v>36917</v>
      </c>
      <c r="K19" s="9">
        <v>36897</v>
      </c>
      <c r="L19" s="9">
        <v>37093</v>
      </c>
      <c r="M19">
        <v>1858</v>
      </c>
      <c r="N19">
        <v>1858</v>
      </c>
      <c r="O19">
        <v>2</v>
      </c>
      <c r="P19">
        <v>3</v>
      </c>
      <c r="Q19">
        <v>3</v>
      </c>
      <c r="R19" s="1">
        <v>3.1</v>
      </c>
      <c r="S19" t="s">
        <v>117</v>
      </c>
    </row>
    <row r="20" spans="1:19" ht="12.75">
      <c r="A20" s="14" t="s">
        <v>30</v>
      </c>
      <c r="B20">
        <v>148</v>
      </c>
      <c r="C20">
        <v>34</v>
      </c>
      <c r="D20">
        <v>52</v>
      </c>
      <c r="E20">
        <v>15</v>
      </c>
      <c r="F20" s="8">
        <f>3400/364</f>
        <v>9.340659340659341</v>
      </c>
      <c r="G20" s="8">
        <f>5200/65</f>
        <v>80</v>
      </c>
      <c r="H20" s="8">
        <f>1500/28</f>
        <v>53.57142857142857</v>
      </c>
      <c r="I20" t="s">
        <v>111</v>
      </c>
      <c r="J20" s="9">
        <v>36920</v>
      </c>
      <c r="K20" s="9">
        <v>36895</v>
      </c>
      <c r="L20" s="9">
        <v>36926</v>
      </c>
      <c r="M20">
        <v>1764</v>
      </c>
      <c r="N20">
        <v>1775</v>
      </c>
      <c r="O20">
        <v>3</v>
      </c>
      <c r="P20">
        <v>3</v>
      </c>
      <c r="Q20">
        <v>5</v>
      </c>
      <c r="R20" s="1">
        <v>3.1</v>
      </c>
      <c r="S20" s="2" t="s">
        <v>133</v>
      </c>
    </row>
    <row r="21" spans="1:19" ht="12.75">
      <c r="A21" s="14" t="s">
        <v>10</v>
      </c>
      <c r="B21">
        <v>35</v>
      </c>
      <c r="C21">
        <v>8</v>
      </c>
      <c r="D21">
        <v>6</v>
      </c>
      <c r="E21">
        <v>3</v>
      </c>
      <c r="F21" s="8">
        <f>800/364</f>
        <v>2.197802197802198</v>
      </c>
      <c r="G21" s="8">
        <f>600/65</f>
        <v>9.23076923076923</v>
      </c>
      <c r="H21" s="8">
        <f>300/28</f>
        <v>10.714285714285714</v>
      </c>
      <c r="J21" s="9">
        <v>36924</v>
      </c>
      <c r="K21" s="9">
        <v>36967</v>
      </c>
      <c r="L21" s="9">
        <v>37093</v>
      </c>
      <c r="M21">
        <v>1821</v>
      </c>
      <c r="N21">
        <v>1821</v>
      </c>
      <c r="O21">
        <v>7</v>
      </c>
      <c r="P21">
        <v>4</v>
      </c>
      <c r="Q21">
        <v>4</v>
      </c>
      <c r="R21" s="1">
        <v>1.1</v>
      </c>
      <c r="S21" t="s">
        <v>117</v>
      </c>
    </row>
    <row r="22" spans="1:19" ht="12.75">
      <c r="A22" s="14" t="s">
        <v>62</v>
      </c>
      <c r="B22">
        <v>473</v>
      </c>
      <c r="C22">
        <v>3</v>
      </c>
      <c r="D22">
        <v>17</v>
      </c>
      <c r="F22" s="8">
        <f>300/364</f>
        <v>0.8241758241758241</v>
      </c>
      <c r="G22" s="8">
        <f>26.1538461538462</f>
        <v>26.1538461538462</v>
      </c>
      <c r="H22" s="8"/>
      <c r="J22" s="9">
        <v>36927</v>
      </c>
      <c r="K22" s="9">
        <v>36905</v>
      </c>
      <c r="M22">
        <v>1865</v>
      </c>
      <c r="N22">
        <v>1865</v>
      </c>
      <c r="O22">
        <v>1</v>
      </c>
      <c r="P22">
        <v>2</v>
      </c>
      <c r="Q22">
        <v>1</v>
      </c>
      <c r="R22" s="12">
        <v>4.5</v>
      </c>
      <c r="S22" t="s">
        <v>117</v>
      </c>
    </row>
    <row r="23" spans="1:19" ht="12.75">
      <c r="A23" s="14" t="s">
        <v>80</v>
      </c>
      <c r="B23">
        <v>699</v>
      </c>
      <c r="C23">
        <v>1</v>
      </c>
      <c r="F23" s="8">
        <f>100/364</f>
        <v>0.27472527472527475</v>
      </c>
      <c r="G23" s="8"/>
      <c r="H23" s="8"/>
      <c r="J23" s="9">
        <v>36959</v>
      </c>
      <c r="M23">
        <v>1829</v>
      </c>
      <c r="N23">
        <v>1865</v>
      </c>
      <c r="O23">
        <v>2</v>
      </c>
      <c r="P23">
        <v>2</v>
      </c>
      <c r="Q23">
        <v>3</v>
      </c>
      <c r="R23" s="12">
        <v>4.5</v>
      </c>
      <c r="S23" t="s">
        <v>117</v>
      </c>
    </row>
    <row r="24" spans="1:19" ht="12.75">
      <c r="A24" s="14" t="s">
        <v>97</v>
      </c>
      <c r="B24">
        <v>895</v>
      </c>
      <c r="C24">
        <v>2</v>
      </c>
      <c r="D24">
        <v>1</v>
      </c>
      <c r="F24" s="8">
        <f>200/364</f>
        <v>0.5494505494505495</v>
      </c>
      <c r="G24" s="8">
        <f>100/65</f>
        <v>1.5384615384615385</v>
      </c>
      <c r="J24" s="9">
        <v>36962</v>
      </c>
      <c r="K24" s="9">
        <v>37241</v>
      </c>
      <c r="M24">
        <v>1861</v>
      </c>
      <c r="N24">
        <v>1911</v>
      </c>
      <c r="O24">
        <v>2</v>
      </c>
      <c r="P24">
        <v>4</v>
      </c>
      <c r="Q24">
        <v>2</v>
      </c>
      <c r="R24" s="12">
        <v>5.3</v>
      </c>
      <c r="S24" t="s">
        <v>117</v>
      </c>
    </row>
    <row r="25" spans="1:19" ht="12.75">
      <c r="A25" s="14" t="s">
        <v>7</v>
      </c>
      <c r="B25">
        <v>25</v>
      </c>
      <c r="C25">
        <v>2</v>
      </c>
      <c r="F25" s="8">
        <f>200/364</f>
        <v>0.5494505494505495</v>
      </c>
      <c r="G25" s="8"/>
      <c r="H25" s="8"/>
      <c r="J25" s="9">
        <v>36972</v>
      </c>
      <c r="M25">
        <v>1862</v>
      </c>
      <c r="N25">
        <v>1862</v>
      </c>
      <c r="O25">
        <v>6</v>
      </c>
      <c r="P25">
        <v>3</v>
      </c>
      <c r="Q25">
        <v>4</v>
      </c>
      <c r="R25" s="1">
        <v>1.1</v>
      </c>
      <c r="S25" t="s">
        <v>117</v>
      </c>
    </row>
    <row r="26" spans="1:19" ht="12.75">
      <c r="A26" s="14" t="s">
        <v>28</v>
      </c>
      <c r="B26">
        <v>128</v>
      </c>
      <c r="C26">
        <v>7</v>
      </c>
      <c r="D26">
        <v>7</v>
      </c>
      <c r="F26" s="8">
        <f>700/364</f>
        <v>1.9230769230769231</v>
      </c>
      <c r="G26" s="8">
        <f>700/65</f>
        <v>10.76923076923077</v>
      </c>
      <c r="H26" s="8"/>
      <c r="I26" t="s">
        <v>111</v>
      </c>
      <c r="J26" s="9">
        <v>36973</v>
      </c>
      <c r="K26" s="9">
        <v>37016</v>
      </c>
      <c r="M26">
        <v>1773</v>
      </c>
      <c r="N26">
        <v>1773</v>
      </c>
      <c r="O26">
        <v>3</v>
      </c>
      <c r="P26">
        <v>4</v>
      </c>
      <c r="Q26">
        <v>5</v>
      </c>
      <c r="R26" s="1">
        <v>3.1</v>
      </c>
      <c r="S26" s="2" t="s">
        <v>132</v>
      </c>
    </row>
    <row r="27" spans="1:19" ht="12.75">
      <c r="A27" s="14" t="s">
        <v>65</v>
      </c>
      <c r="B27">
        <v>482</v>
      </c>
      <c r="C27">
        <v>1</v>
      </c>
      <c r="F27" s="8">
        <f>100/364</f>
        <v>0.27472527472527475</v>
      </c>
      <c r="G27" s="8"/>
      <c r="H27" s="8"/>
      <c r="I27" t="s">
        <v>111</v>
      </c>
      <c r="J27" s="9">
        <v>36976</v>
      </c>
      <c r="M27">
        <v>1860</v>
      </c>
      <c r="N27">
        <v>1873</v>
      </c>
      <c r="O27">
        <v>1</v>
      </c>
      <c r="P27">
        <v>3</v>
      </c>
      <c r="Q27">
        <v>4</v>
      </c>
      <c r="R27" s="12">
        <v>4.5</v>
      </c>
      <c r="S27" t="s">
        <v>117</v>
      </c>
    </row>
    <row r="28" spans="1:19" ht="12.75">
      <c r="A28" s="14" t="s">
        <v>27</v>
      </c>
      <c r="B28">
        <v>120</v>
      </c>
      <c r="C28">
        <v>2</v>
      </c>
      <c r="D28">
        <v>1</v>
      </c>
      <c r="F28" s="8">
        <f>200/364</f>
        <v>0.5494505494505495</v>
      </c>
      <c r="G28" s="8">
        <f>100/65</f>
        <v>1.5384615384615385</v>
      </c>
      <c r="H28" s="8"/>
      <c r="J28" s="9">
        <v>36979</v>
      </c>
      <c r="K28" s="9">
        <v>37489</v>
      </c>
      <c r="M28">
        <v>1773</v>
      </c>
      <c r="N28">
        <v>1861</v>
      </c>
      <c r="O28">
        <v>4</v>
      </c>
      <c r="P28">
        <v>4</v>
      </c>
      <c r="Q28">
        <v>2</v>
      </c>
      <c r="R28" s="1">
        <v>3.1</v>
      </c>
      <c r="S28" t="s">
        <v>117</v>
      </c>
    </row>
    <row r="29" spans="1:19" ht="12.75">
      <c r="A29" s="14" t="s">
        <v>8</v>
      </c>
      <c r="B29">
        <v>29</v>
      </c>
      <c r="C29">
        <v>3</v>
      </c>
      <c r="D29">
        <v>2</v>
      </c>
      <c r="F29" s="8">
        <f>300/364</f>
        <v>0.8241758241758241</v>
      </c>
      <c r="G29" s="8">
        <f>200/65</f>
        <v>3.076923076923077</v>
      </c>
      <c r="H29" s="8"/>
      <c r="J29" s="9">
        <v>36982</v>
      </c>
      <c r="K29" s="9">
        <v>36974</v>
      </c>
      <c r="M29">
        <v>1888</v>
      </c>
      <c r="N29">
        <v>1861</v>
      </c>
      <c r="O29">
        <v>5</v>
      </c>
      <c r="P29">
        <v>4</v>
      </c>
      <c r="Q29">
        <v>5</v>
      </c>
      <c r="R29" s="1">
        <v>1.1</v>
      </c>
      <c r="S29" s="2" t="s">
        <v>119</v>
      </c>
    </row>
    <row r="30" spans="1:19" ht="12.75">
      <c r="A30" s="14" t="s">
        <v>32</v>
      </c>
      <c r="B30">
        <v>150</v>
      </c>
      <c r="C30">
        <v>8</v>
      </c>
      <c r="D30">
        <v>15</v>
      </c>
      <c r="E30">
        <v>5</v>
      </c>
      <c r="F30" s="8">
        <f>800/364</f>
        <v>2.197802197802198</v>
      </c>
      <c r="G30" s="8">
        <f>1500/65</f>
        <v>23.076923076923077</v>
      </c>
      <c r="H30" s="8">
        <f>500/28</f>
        <v>17.857142857142858</v>
      </c>
      <c r="I30" t="s">
        <v>111</v>
      </c>
      <c r="J30" s="9">
        <v>36987</v>
      </c>
      <c r="K30" s="9">
        <v>36968</v>
      </c>
      <c r="L30" s="9">
        <v>36926</v>
      </c>
      <c r="M30">
        <v>1758</v>
      </c>
      <c r="N30">
        <v>1758</v>
      </c>
      <c r="O30">
        <v>3</v>
      </c>
      <c r="P30">
        <v>4</v>
      </c>
      <c r="Q30">
        <v>5</v>
      </c>
      <c r="R30" s="1">
        <v>3.1</v>
      </c>
      <c r="S30" s="2" t="s">
        <v>135</v>
      </c>
    </row>
    <row r="31" spans="1:19" ht="12.75">
      <c r="A31" s="14" t="s">
        <v>14</v>
      </c>
      <c r="B31">
        <v>49</v>
      </c>
      <c r="C31">
        <v>8</v>
      </c>
      <c r="D31">
        <v>14</v>
      </c>
      <c r="E31">
        <v>2</v>
      </c>
      <c r="F31" s="8">
        <f>800/364</f>
        <v>2.197802197802198</v>
      </c>
      <c r="G31" s="8">
        <f>1400/65</f>
        <v>21.53846153846154</v>
      </c>
      <c r="H31" s="8">
        <f>200/28</f>
        <v>7.142857142857143</v>
      </c>
      <c r="J31" s="9">
        <v>36990</v>
      </c>
      <c r="K31" s="9">
        <v>36985</v>
      </c>
      <c r="L31" s="9">
        <v>36994</v>
      </c>
      <c r="M31">
        <v>1862</v>
      </c>
      <c r="N31">
        <v>1862</v>
      </c>
      <c r="O31">
        <v>4</v>
      </c>
      <c r="P31">
        <v>5</v>
      </c>
      <c r="Q31">
        <v>5</v>
      </c>
      <c r="R31" s="1">
        <v>2.1</v>
      </c>
      <c r="S31" t="s">
        <v>117</v>
      </c>
    </row>
    <row r="32" spans="1:19" ht="12.75">
      <c r="A32" s="14" t="s">
        <v>13</v>
      </c>
      <c r="B32">
        <v>46</v>
      </c>
      <c r="C32">
        <v>6</v>
      </c>
      <c r="D32">
        <v>15</v>
      </c>
      <c r="E32">
        <v>4</v>
      </c>
      <c r="F32" s="8">
        <f>600/364</f>
        <v>1.6483516483516483</v>
      </c>
      <c r="G32" s="8">
        <f>1500/65</f>
        <v>23.076923076923077</v>
      </c>
      <c r="H32" s="8">
        <f>400/28</f>
        <v>14.285714285714286</v>
      </c>
      <c r="I32" t="s">
        <v>111</v>
      </c>
      <c r="J32" s="9">
        <v>36992</v>
      </c>
      <c r="K32" s="9">
        <v>37052</v>
      </c>
      <c r="L32" s="9">
        <v>37045</v>
      </c>
      <c r="M32">
        <v>1758</v>
      </c>
      <c r="N32">
        <v>1758</v>
      </c>
      <c r="O32">
        <v>5</v>
      </c>
      <c r="P32">
        <v>4</v>
      </c>
      <c r="Q32">
        <v>5</v>
      </c>
      <c r="R32" s="1">
        <v>1.1</v>
      </c>
      <c r="S32" s="2" t="s">
        <v>123</v>
      </c>
    </row>
    <row r="33" spans="1:19" ht="12.75">
      <c r="A33" s="14" t="s">
        <v>44</v>
      </c>
      <c r="B33">
        <v>295</v>
      </c>
      <c r="C33">
        <v>24</v>
      </c>
      <c r="D33">
        <v>4</v>
      </c>
      <c r="F33" s="8">
        <f>2400/364</f>
        <v>6.593406593406593</v>
      </c>
      <c r="G33" s="8">
        <f>400/65</f>
        <v>6.153846153846154</v>
      </c>
      <c r="H33" s="8"/>
      <c r="I33" t="s">
        <v>111</v>
      </c>
      <c r="J33" s="9">
        <v>36992</v>
      </c>
      <c r="K33" s="9">
        <v>37164</v>
      </c>
      <c r="M33">
        <v>1758</v>
      </c>
      <c r="N33">
        <v>1758</v>
      </c>
      <c r="O33">
        <v>4</v>
      </c>
      <c r="P33">
        <v>1</v>
      </c>
      <c r="Q33">
        <v>4</v>
      </c>
      <c r="R33" s="1">
        <v>3.4</v>
      </c>
      <c r="S33" s="2" t="s">
        <v>142</v>
      </c>
    </row>
    <row r="34" spans="1:19" ht="12.75">
      <c r="A34" s="14" t="s">
        <v>49</v>
      </c>
      <c r="B34">
        <v>341</v>
      </c>
      <c r="C34">
        <v>28</v>
      </c>
      <c r="D34">
        <v>26</v>
      </c>
      <c r="E34">
        <v>2</v>
      </c>
      <c r="F34" s="8">
        <f>2800/364</f>
        <v>7.6923076923076925</v>
      </c>
      <c r="G34" s="8">
        <f>2600/65</f>
        <v>40</v>
      </c>
      <c r="H34" s="8">
        <f>200/28</f>
        <v>7.142857142857143</v>
      </c>
      <c r="I34" t="s">
        <v>111</v>
      </c>
      <c r="J34" s="9">
        <v>36993</v>
      </c>
      <c r="K34" s="9">
        <v>36897</v>
      </c>
      <c r="L34" s="9">
        <v>37092</v>
      </c>
      <c r="M34">
        <v>1758</v>
      </c>
      <c r="N34">
        <v>1892</v>
      </c>
      <c r="O34">
        <v>2</v>
      </c>
      <c r="P34">
        <v>1</v>
      </c>
      <c r="Q34">
        <v>1</v>
      </c>
      <c r="R34" s="1">
        <v>3.4</v>
      </c>
      <c r="S34" s="3" t="s">
        <v>144</v>
      </c>
    </row>
    <row r="35" spans="1:19" ht="12.75">
      <c r="A35" s="14" t="s">
        <v>64</v>
      </c>
      <c r="B35">
        <v>479</v>
      </c>
      <c r="C35">
        <v>6</v>
      </c>
      <c r="D35">
        <v>7</v>
      </c>
      <c r="E35">
        <v>2</v>
      </c>
      <c r="F35" s="8">
        <f>600/364</f>
        <v>1.6483516483516483</v>
      </c>
      <c r="G35" s="8">
        <f>700/65</f>
        <v>10.76923076923077</v>
      </c>
      <c r="H35" s="8">
        <f>200/28</f>
        <v>7.142857142857143</v>
      </c>
      <c r="I35" t="s">
        <v>111</v>
      </c>
      <c r="J35" s="9">
        <v>37000</v>
      </c>
      <c r="K35" s="9">
        <v>36967</v>
      </c>
      <c r="L35" s="9">
        <v>36982</v>
      </c>
      <c r="M35">
        <v>1879</v>
      </c>
      <c r="N35">
        <v>1938</v>
      </c>
      <c r="O35">
        <v>1</v>
      </c>
      <c r="P35">
        <v>2</v>
      </c>
      <c r="Q35">
        <v>2</v>
      </c>
      <c r="R35" s="12">
        <v>4.5</v>
      </c>
      <c r="S35" s="3" t="s">
        <v>151</v>
      </c>
    </row>
    <row r="36" spans="1:19" ht="12.75">
      <c r="A36" s="14" t="s">
        <v>91</v>
      </c>
      <c r="B36">
        <v>861</v>
      </c>
      <c r="C36">
        <v>2</v>
      </c>
      <c r="D36">
        <v>1</v>
      </c>
      <c r="F36" s="8">
        <f>200/364</f>
        <v>0.5494505494505495</v>
      </c>
      <c r="G36" s="8">
        <f>100/65</f>
        <v>1.5384615384615385</v>
      </c>
      <c r="H36" s="8"/>
      <c r="J36" s="9">
        <v>37009</v>
      </c>
      <c r="K36" s="9">
        <v>37016</v>
      </c>
      <c r="M36">
        <v>1767</v>
      </c>
      <c r="N36">
        <v>1767</v>
      </c>
      <c r="O36">
        <v>3</v>
      </c>
      <c r="P36">
        <v>2</v>
      </c>
      <c r="Q36">
        <v>3</v>
      </c>
      <c r="R36" s="12">
        <v>5.3</v>
      </c>
      <c r="S36" s="4" t="s">
        <v>170</v>
      </c>
    </row>
    <row r="37" spans="1:19" ht="12.75">
      <c r="A37" s="14" t="s">
        <v>53</v>
      </c>
      <c r="B37">
        <v>376</v>
      </c>
      <c r="C37">
        <v>15</v>
      </c>
      <c r="D37">
        <v>23</v>
      </c>
      <c r="E37">
        <v>5</v>
      </c>
      <c r="F37" s="8">
        <f>1500/364</f>
        <v>4.1208791208791204</v>
      </c>
      <c r="G37" s="8">
        <f>2300/65</f>
        <v>35.38461538461539</v>
      </c>
      <c r="H37" s="8">
        <f>500/28</f>
        <v>17.857142857142858</v>
      </c>
      <c r="J37" s="9">
        <v>37010</v>
      </c>
      <c r="K37" s="9">
        <v>36925</v>
      </c>
      <c r="L37" s="9">
        <v>37066</v>
      </c>
      <c r="M37">
        <v>1777</v>
      </c>
      <c r="N37">
        <v>1883</v>
      </c>
      <c r="O37">
        <v>4</v>
      </c>
      <c r="P37">
        <v>4</v>
      </c>
      <c r="Q37">
        <v>3</v>
      </c>
      <c r="R37" s="1">
        <v>3.5</v>
      </c>
      <c r="S37" s="2" t="s">
        <v>145</v>
      </c>
    </row>
    <row r="38" spans="1:19" ht="12.75">
      <c r="A38" s="14" t="s">
        <v>6</v>
      </c>
      <c r="B38">
        <v>22</v>
      </c>
      <c r="C38">
        <v>113</v>
      </c>
      <c r="D38">
        <v>9</v>
      </c>
      <c r="E38">
        <v>4</v>
      </c>
      <c r="F38" s="8">
        <f>11300/364</f>
        <v>31.043956043956044</v>
      </c>
      <c r="G38" s="8">
        <f>900/65</f>
        <v>13.846153846153847</v>
      </c>
      <c r="H38" s="8">
        <f>400/28</f>
        <v>14.285714285714286</v>
      </c>
      <c r="I38" t="s">
        <v>111</v>
      </c>
      <c r="J38" s="9">
        <v>37015</v>
      </c>
      <c r="K38" s="9">
        <v>37150</v>
      </c>
      <c r="L38" s="9">
        <v>37038</v>
      </c>
      <c r="M38">
        <v>1758</v>
      </c>
      <c r="N38">
        <v>1908</v>
      </c>
      <c r="O38">
        <v>4</v>
      </c>
      <c r="P38">
        <v>5</v>
      </c>
      <c r="Q38">
        <v>5</v>
      </c>
      <c r="R38" s="1">
        <v>1.1</v>
      </c>
      <c r="S38" s="2" t="s">
        <v>119</v>
      </c>
    </row>
    <row r="39" spans="1:19" ht="12.75">
      <c r="A39" s="14" t="s">
        <v>71</v>
      </c>
      <c r="B39">
        <v>505</v>
      </c>
      <c r="C39">
        <v>1</v>
      </c>
      <c r="D39">
        <v>11</v>
      </c>
      <c r="E39">
        <v>1</v>
      </c>
      <c r="F39" s="8">
        <f>100/364</f>
        <v>0.27472527472527475</v>
      </c>
      <c r="G39" s="8">
        <f>1100/65</f>
        <v>16.923076923076923</v>
      </c>
      <c r="H39" s="8">
        <f>100/28</f>
        <v>3.5714285714285716</v>
      </c>
      <c r="I39" t="s">
        <v>111</v>
      </c>
      <c r="J39" s="9">
        <v>37023</v>
      </c>
      <c r="K39" s="9">
        <v>36895</v>
      </c>
      <c r="L39" s="9">
        <v>36939</v>
      </c>
      <c r="M39">
        <v>1793</v>
      </c>
      <c r="N39">
        <v>1959</v>
      </c>
      <c r="O39">
        <v>1</v>
      </c>
      <c r="P39">
        <v>4</v>
      </c>
      <c r="Q39">
        <v>3</v>
      </c>
      <c r="R39" s="12">
        <v>4.5</v>
      </c>
      <c r="S39" s="3" t="s">
        <v>154</v>
      </c>
    </row>
    <row r="40" spans="1:19" ht="12.75">
      <c r="A40" s="14" t="s">
        <v>5</v>
      </c>
      <c r="B40">
        <v>17</v>
      </c>
      <c r="C40">
        <v>6</v>
      </c>
      <c r="D40">
        <v>19</v>
      </c>
      <c r="E40">
        <v>4</v>
      </c>
      <c r="F40" s="8">
        <f>600/364</f>
        <v>1.6483516483516483</v>
      </c>
      <c r="G40" s="8">
        <f>1900/65</f>
        <v>29.23076923076923</v>
      </c>
      <c r="H40" s="8">
        <f>400/28</f>
        <v>14.285714285714286</v>
      </c>
      <c r="J40" s="9">
        <v>37028</v>
      </c>
      <c r="K40" s="9">
        <v>36933</v>
      </c>
      <c r="L40" s="9">
        <v>36968</v>
      </c>
      <c r="M40">
        <v>1758</v>
      </c>
      <c r="N40">
        <v>1845</v>
      </c>
      <c r="O40">
        <v>5</v>
      </c>
      <c r="P40">
        <v>3</v>
      </c>
      <c r="Q40">
        <v>4</v>
      </c>
      <c r="R40" s="1">
        <v>1.1</v>
      </c>
      <c r="S40" s="3" t="s">
        <v>118</v>
      </c>
    </row>
    <row r="41" spans="1:19" ht="12.75">
      <c r="A41" s="14" t="s">
        <v>54</v>
      </c>
      <c r="B41">
        <v>380</v>
      </c>
      <c r="C41">
        <v>5</v>
      </c>
      <c r="D41">
        <v>31</v>
      </c>
      <c r="E41">
        <v>4</v>
      </c>
      <c r="F41" s="8">
        <f>500/364</f>
        <v>1.3736263736263736</v>
      </c>
      <c r="G41" s="8">
        <f>3100/65</f>
        <v>47.69230769230769</v>
      </c>
      <c r="H41" s="8">
        <f>400/28</f>
        <v>14.285714285714286</v>
      </c>
      <c r="J41" s="9">
        <v>37028</v>
      </c>
      <c r="K41" s="9">
        <v>36933</v>
      </c>
      <c r="L41" s="9">
        <v>37066</v>
      </c>
      <c r="M41">
        <v>1775</v>
      </c>
      <c r="N41">
        <v>1910</v>
      </c>
      <c r="O41">
        <v>5</v>
      </c>
      <c r="P41">
        <v>4</v>
      </c>
      <c r="Q41">
        <v>4</v>
      </c>
      <c r="R41" s="1">
        <v>3.5</v>
      </c>
      <c r="S41" t="s">
        <v>117</v>
      </c>
    </row>
    <row r="42" spans="1:19" ht="12.75">
      <c r="A42" s="14" t="s">
        <v>4</v>
      </c>
      <c r="B42">
        <v>10</v>
      </c>
      <c r="C42">
        <v>5</v>
      </c>
      <c r="D42">
        <v>2</v>
      </c>
      <c r="E42">
        <v>6</v>
      </c>
      <c r="F42" s="8">
        <f>500/364</f>
        <v>1.3736263736263736</v>
      </c>
      <c r="G42" s="8">
        <f>200/65</f>
        <v>3.076923076923077</v>
      </c>
      <c r="H42" s="8">
        <f>600/28</f>
        <v>21.428571428571427</v>
      </c>
      <c r="J42" s="9">
        <v>37029</v>
      </c>
      <c r="K42" s="9">
        <v>36974</v>
      </c>
      <c r="L42" s="9">
        <v>37038</v>
      </c>
      <c r="M42">
        <v>1821</v>
      </c>
      <c r="N42">
        <v>1821</v>
      </c>
      <c r="O42">
        <v>5</v>
      </c>
      <c r="P42">
        <v>2</v>
      </c>
      <c r="Q42">
        <v>3</v>
      </c>
      <c r="R42" s="1">
        <v>1.1</v>
      </c>
      <c r="S42" t="s">
        <v>117</v>
      </c>
    </row>
    <row r="43" spans="1:19" ht="12.75">
      <c r="A43" s="14" t="s">
        <v>37</v>
      </c>
      <c r="B43">
        <v>157</v>
      </c>
      <c r="C43">
        <v>32</v>
      </c>
      <c r="D43">
        <v>21</v>
      </c>
      <c r="E43">
        <v>6</v>
      </c>
      <c r="F43" s="8">
        <f>3200/364</f>
        <v>8.791208791208792</v>
      </c>
      <c r="G43" s="8">
        <f>2100/65</f>
        <v>32.30769230769231</v>
      </c>
      <c r="H43" s="8">
        <f>600/28</f>
        <v>21.428571428571427</v>
      </c>
      <c r="I43" t="s">
        <v>111</v>
      </c>
      <c r="J43" s="9">
        <v>37036</v>
      </c>
      <c r="K43" s="9">
        <v>36974</v>
      </c>
      <c r="L43" s="9">
        <v>37030</v>
      </c>
      <c r="M43">
        <v>1758</v>
      </c>
      <c r="N43">
        <v>1874</v>
      </c>
      <c r="O43">
        <v>5</v>
      </c>
      <c r="P43">
        <v>3</v>
      </c>
      <c r="Q43">
        <v>5</v>
      </c>
      <c r="R43" s="1">
        <v>3.1</v>
      </c>
      <c r="S43" s="2" t="s">
        <v>138</v>
      </c>
    </row>
    <row r="44" spans="1:19" ht="12.75">
      <c r="A44" s="14" t="s">
        <v>50</v>
      </c>
      <c r="B44">
        <v>343</v>
      </c>
      <c r="C44">
        <v>5</v>
      </c>
      <c r="D44">
        <v>21</v>
      </c>
      <c r="F44" s="8">
        <f>500/364</f>
        <v>1.3736263736263736</v>
      </c>
      <c r="G44" s="8">
        <f>2100/65</f>
        <v>32.30769230769231</v>
      </c>
      <c r="H44" s="8"/>
      <c r="J44" s="9">
        <v>37041</v>
      </c>
      <c r="K44" s="9">
        <v>37004</v>
      </c>
      <c r="M44">
        <v>1863</v>
      </c>
      <c r="N44">
        <v>1863</v>
      </c>
      <c r="O44">
        <v>2</v>
      </c>
      <c r="P44">
        <v>1</v>
      </c>
      <c r="Q44">
        <v>1</v>
      </c>
      <c r="R44" s="1">
        <v>3.4</v>
      </c>
      <c r="S44" t="s">
        <v>117</v>
      </c>
    </row>
    <row r="45" spans="1:19" ht="12.75">
      <c r="A45" s="14" t="s">
        <v>33</v>
      </c>
      <c r="B45">
        <v>151</v>
      </c>
      <c r="C45">
        <v>11</v>
      </c>
      <c r="D45">
        <v>6</v>
      </c>
      <c r="F45" s="8">
        <f>1100/364</f>
        <v>3.021978021978022</v>
      </c>
      <c r="G45" s="8">
        <f>600/65</f>
        <v>9.23076923076923</v>
      </c>
      <c r="H45" s="8"/>
      <c r="I45" t="s">
        <v>111</v>
      </c>
      <c r="J45" s="9">
        <v>37055</v>
      </c>
      <c r="K45" s="9">
        <v>36919</v>
      </c>
      <c r="M45">
        <v>1758</v>
      </c>
      <c r="N45">
        <v>1985</v>
      </c>
      <c r="O45">
        <v>3</v>
      </c>
      <c r="P45">
        <v>2</v>
      </c>
      <c r="Q45">
        <v>5</v>
      </c>
      <c r="R45" s="1">
        <v>3.1</v>
      </c>
      <c r="S45" t="s">
        <v>117</v>
      </c>
    </row>
    <row r="46" spans="1:19" ht="12.75">
      <c r="A46" s="14" t="s">
        <v>41</v>
      </c>
      <c r="B46">
        <v>240</v>
      </c>
      <c r="C46">
        <v>1</v>
      </c>
      <c r="D46">
        <v>2</v>
      </c>
      <c r="F46" s="8">
        <f>100/364</f>
        <v>0.27472527472527475</v>
      </c>
      <c r="G46" s="8">
        <f>200/65</f>
        <v>3.076923076923077</v>
      </c>
      <c r="H46" s="8"/>
      <c r="J46" s="9">
        <v>37083</v>
      </c>
      <c r="K46" s="9">
        <v>36953</v>
      </c>
      <c r="M46">
        <v>1821</v>
      </c>
      <c r="N46">
        <v>1821</v>
      </c>
      <c r="O46">
        <v>2</v>
      </c>
      <c r="P46">
        <v>3</v>
      </c>
      <c r="Q46">
        <v>3</v>
      </c>
      <c r="R46" s="1">
        <v>3.1</v>
      </c>
      <c r="S46" t="s">
        <v>117</v>
      </c>
    </row>
    <row r="47" spans="1:19" ht="12.75">
      <c r="A47" s="14" t="s">
        <v>26</v>
      </c>
      <c r="B47">
        <v>115</v>
      </c>
      <c r="C47">
        <v>14</v>
      </c>
      <c r="D47">
        <v>42</v>
      </c>
      <c r="E47">
        <v>4</v>
      </c>
      <c r="F47" s="8">
        <f>1400/364</f>
        <v>3.8461538461538463</v>
      </c>
      <c r="G47" s="8">
        <f>4200/65</f>
        <v>64.61538461538461</v>
      </c>
      <c r="H47" s="8">
        <f>400/28</f>
        <v>14.285714285714286</v>
      </c>
      <c r="J47" s="9">
        <v>37084</v>
      </c>
      <c r="K47" s="9">
        <v>36897</v>
      </c>
      <c r="L47" s="9">
        <v>36926</v>
      </c>
      <c r="M47">
        <v>1821</v>
      </c>
      <c r="N47">
        <v>1821</v>
      </c>
      <c r="O47">
        <v>3</v>
      </c>
      <c r="P47">
        <v>5</v>
      </c>
      <c r="Q47">
        <v>5</v>
      </c>
      <c r="R47" s="1">
        <v>2.2</v>
      </c>
      <c r="S47" t="s">
        <v>117</v>
      </c>
    </row>
    <row r="48" spans="1:19" ht="12.75">
      <c r="A48" s="15" t="s">
        <v>60</v>
      </c>
      <c r="B48">
        <v>456</v>
      </c>
      <c r="C48">
        <v>4</v>
      </c>
      <c r="F48" s="8">
        <f>400/364</f>
        <v>1.098901098901099</v>
      </c>
      <c r="G48" s="8"/>
      <c r="H48" s="8"/>
      <c r="J48" s="9">
        <v>37085</v>
      </c>
      <c r="M48">
        <v>1851</v>
      </c>
      <c r="N48">
        <v>1923</v>
      </c>
      <c r="O48">
        <v>1</v>
      </c>
      <c r="P48">
        <v>2</v>
      </c>
      <c r="Q48">
        <v>5</v>
      </c>
      <c r="R48" s="12">
        <v>4.3</v>
      </c>
      <c r="S48" s="3" t="s">
        <v>149</v>
      </c>
    </row>
    <row r="49" spans="1:19" ht="12.75">
      <c r="A49" s="14" t="s">
        <v>59</v>
      </c>
      <c r="B49">
        <v>428</v>
      </c>
      <c r="C49">
        <v>3</v>
      </c>
      <c r="D49">
        <v>2</v>
      </c>
      <c r="F49" s="8">
        <f>300/364</f>
        <v>0.8241758241758241</v>
      </c>
      <c r="G49" s="8">
        <f>200/65</f>
        <v>3.076923076923077</v>
      </c>
      <c r="H49" s="8"/>
      <c r="J49" s="9">
        <v>37096</v>
      </c>
      <c r="K49" s="9">
        <v>37282</v>
      </c>
      <c r="M49">
        <v>1865</v>
      </c>
      <c r="N49">
        <v>1865</v>
      </c>
      <c r="O49">
        <v>1</v>
      </c>
      <c r="P49">
        <v>3</v>
      </c>
      <c r="Q49">
        <v>1</v>
      </c>
      <c r="R49" s="12">
        <v>4.3</v>
      </c>
      <c r="S49" s="6" t="s">
        <v>148</v>
      </c>
    </row>
    <row r="50" spans="1:19" ht="12.75">
      <c r="A50" s="15" t="s">
        <v>3</v>
      </c>
      <c r="B50">
        <v>1</v>
      </c>
      <c r="C50">
        <v>2</v>
      </c>
      <c r="D50">
        <v>4</v>
      </c>
      <c r="F50" s="8">
        <f>100/364</f>
        <v>0.27472527472527475</v>
      </c>
      <c r="G50" s="8">
        <f>400/65</f>
        <v>6.153846153846154</v>
      </c>
      <c r="J50" s="9">
        <v>37113</v>
      </c>
      <c r="K50" s="9">
        <v>37052</v>
      </c>
      <c r="M50">
        <v>1836</v>
      </c>
      <c r="N50">
        <v>1836</v>
      </c>
      <c r="O50">
        <v>7</v>
      </c>
      <c r="P50">
        <v>4</v>
      </c>
      <c r="Q50">
        <v>4</v>
      </c>
      <c r="R50" s="1">
        <v>1.1</v>
      </c>
      <c r="S50" s="2" t="s">
        <v>116</v>
      </c>
    </row>
    <row r="51" spans="1:19" ht="12.75">
      <c r="A51" s="14" t="s">
        <v>43</v>
      </c>
      <c r="B51">
        <v>290</v>
      </c>
      <c r="C51">
        <v>9</v>
      </c>
      <c r="D51">
        <v>1</v>
      </c>
      <c r="F51" s="8">
        <f>900/364</f>
        <v>2.4725274725274726</v>
      </c>
      <c r="G51" s="8">
        <f>100/65</f>
        <v>1.5384615384615385</v>
      </c>
      <c r="H51" s="8"/>
      <c r="J51" s="9">
        <v>37113</v>
      </c>
      <c r="K51" s="9">
        <v>37494</v>
      </c>
      <c r="M51">
        <v>1758</v>
      </c>
      <c r="N51">
        <v>1758</v>
      </c>
      <c r="O51">
        <v>5</v>
      </c>
      <c r="P51">
        <v>1</v>
      </c>
      <c r="Q51">
        <v>5</v>
      </c>
      <c r="R51" s="1">
        <v>3.3</v>
      </c>
      <c r="S51" s="3" t="s">
        <v>141</v>
      </c>
    </row>
    <row r="52" spans="1:19" ht="12.75">
      <c r="A52" s="14" t="s">
        <v>42</v>
      </c>
      <c r="B52">
        <v>250</v>
      </c>
      <c r="C52">
        <v>1</v>
      </c>
      <c r="D52">
        <v>42</v>
      </c>
      <c r="E52">
        <v>7</v>
      </c>
      <c r="F52" s="8">
        <f>100/364</f>
        <v>0.27472527472527475</v>
      </c>
      <c r="G52" s="8">
        <f>4200/65</f>
        <v>64.61538461538461</v>
      </c>
      <c r="H52" s="8">
        <f>700/28</f>
        <v>25</v>
      </c>
      <c r="J52" s="9">
        <v>37117</v>
      </c>
      <c r="K52" s="9">
        <v>36895</v>
      </c>
      <c r="L52" s="9">
        <v>36926</v>
      </c>
      <c r="M52">
        <v>1863</v>
      </c>
      <c r="N52">
        <v>1863</v>
      </c>
      <c r="O52">
        <v>3</v>
      </c>
      <c r="P52">
        <v>3</v>
      </c>
      <c r="Q52">
        <v>2</v>
      </c>
      <c r="R52" s="1">
        <v>3.1</v>
      </c>
      <c r="S52" t="s">
        <v>117</v>
      </c>
    </row>
    <row r="53" spans="1:19" ht="12.75">
      <c r="A53" s="14" t="s">
        <v>35</v>
      </c>
      <c r="B53">
        <v>155</v>
      </c>
      <c r="C53">
        <v>2</v>
      </c>
      <c r="E53">
        <v>2</v>
      </c>
      <c r="F53" s="8">
        <f>200/364</f>
        <v>0.5494505494505495</v>
      </c>
      <c r="G53" s="8"/>
      <c r="H53" s="8">
        <f>200/28</f>
        <v>7.142857142857143</v>
      </c>
      <c r="J53" s="9">
        <v>37118</v>
      </c>
      <c r="L53" s="9">
        <v>37093</v>
      </c>
      <c r="M53">
        <v>1869</v>
      </c>
      <c r="N53">
        <v>1869</v>
      </c>
      <c r="O53">
        <v>4</v>
      </c>
      <c r="P53">
        <v>2</v>
      </c>
      <c r="Q53">
        <v>4</v>
      </c>
      <c r="R53" s="1">
        <v>3.1</v>
      </c>
      <c r="S53" s="2" t="s">
        <v>136</v>
      </c>
    </row>
    <row r="54" spans="1:19" ht="12.75">
      <c r="A54" s="14" t="s">
        <v>11</v>
      </c>
      <c r="B54">
        <v>40</v>
      </c>
      <c r="C54">
        <v>3</v>
      </c>
      <c r="D54">
        <v>1</v>
      </c>
      <c r="F54" s="8">
        <f>300/364</f>
        <v>0.8241758241758241</v>
      </c>
      <c r="G54" s="8">
        <f>100/65</f>
        <v>1.5384615384615385</v>
      </c>
      <c r="H54" s="8"/>
      <c r="I54" t="s">
        <v>111</v>
      </c>
      <c r="J54" s="9">
        <v>37124</v>
      </c>
      <c r="K54" s="9">
        <v>37509</v>
      </c>
      <c r="M54">
        <v>1758</v>
      </c>
      <c r="N54">
        <v>1758</v>
      </c>
      <c r="O54">
        <v>4</v>
      </c>
      <c r="P54">
        <v>4</v>
      </c>
      <c r="Q54">
        <v>5</v>
      </c>
      <c r="R54" s="1">
        <v>1.1</v>
      </c>
      <c r="S54" s="2" t="s">
        <v>121</v>
      </c>
    </row>
    <row r="55" spans="1:19" ht="12.75">
      <c r="A55" s="14" t="s">
        <v>82</v>
      </c>
      <c r="B55">
        <v>793</v>
      </c>
      <c r="C55">
        <v>1</v>
      </c>
      <c r="D55">
        <v>6</v>
      </c>
      <c r="E55">
        <v>1</v>
      </c>
      <c r="F55" s="8">
        <f aca="true" t="shared" si="0" ref="F55:F63">100/364</f>
        <v>0.27472527472527475</v>
      </c>
      <c r="G55" s="8">
        <f>600/65</f>
        <v>9.23076923076923</v>
      </c>
      <c r="H55" s="8">
        <f>100/28</f>
        <v>3.5714285714285716</v>
      </c>
      <c r="J55" s="9">
        <v>37130</v>
      </c>
      <c r="K55" s="9">
        <v>36983</v>
      </c>
      <c r="L55" s="9">
        <v>37115</v>
      </c>
      <c r="M55">
        <v>1781</v>
      </c>
      <c r="N55">
        <v>1884</v>
      </c>
      <c r="O55">
        <v>2</v>
      </c>
      <c r="P55">
        <v>2</v>
      </c>
      <c r="Q55">
        <v>3</v>
      </c>
      <c r="R55" s="12">
        <v>5.2</v>
      </c>
      <c r="S55" s="4" t="s">
        <v>164</v>
      </c>
    </row>
    <row r="56" spans="1:19" ht="12.75">
      <c r="A56" s="14" t="s">
        <v>88</v>
      </c>
      <c r="B56">
        <v>821</v>
      </c>
      <c r="C56">
        <v>1</v>
      </c>
      <c r="D56">
        <v>4</v>
      </c>
      <c r="F56" s="8">
        <f t="shared" si="0"/>
        <v>0.27472527472527475</v>
      </c>
      <c r="G56" s="8">
        <f>400/65</f>
        <v>6.153846153846154</v>
      </c>
      <c r="H56" s="8"/>
      <c r="J56" s="9">
        <v>37140</v>
      </c>
      <c r="K56" s="9">
        <v>37114</v>
      </c>
      <c r="M56">
        <v>1881</v>
      </c>
      <c r="N56">
        <v>1883</v>
      </c>
      <c r="O56">
        <v>2</v>
      </c>
      <c r="P56">
        <v>3</v>
      </c>
      <c r="Q56">
        <v>1</v>
      </c>
      <c r="R56" s="12">
        <v>5.3</v>
      </c>
      <c r="S56" s="2" t="s">
        <v>168</v>
      </c>
    </row>
    <row r="57" spans="1:19" ht="12.75">
      <c r="A57" s="14" t="s">
        <v>96</v>
      </c>
      <c r="B57">
        <v>894</v>
      </c>
      <c r="C57">
        <v>1</v>
      </c>
      <c r="D57">
        <v>5</v>
      </c>
      <c r="E57">
        <v>1</v>
      </c>
      <c r="F57" s="8">
        <f t="shared" si="0"/>
        <v>0.27472527472527475</v>
      </c>
      <c r="G57" s="8">
        <f>500/65</f>
        <v>7.6923076923076925</v>
      </c>
      <c r="H57" s="8">
        <f>100/28</f>
        <v>3.5714285714285716</v>
      </c>
      <c r="I57" t="s">
        <v>111</v>
      </c>
      <c r="J57" s="9">
        <v>37145</v>
      </c>
      <c r="K57" s="9">
        <v>37429</v>
      </c>
      <c r="L57" s="9">
        <v>37066</v>
      </c>
      <c r="M57">
        <v>1874</v>
      </c>
      <c r="N57">
        <v>1883</v>
      </c>
      <c r="O57">
        <v>2</v>
      </c>
      <c r="P57">
        <v>4</v>
      </c>
      <c r="Q57">
        <v>2</v>
      </c>
      <c r="R57" s="12">
        <v>5.3</v>
      </c>
      <c r="S57" s="3" t="s">
        <v>173</v>
      </c>
    </row>
    <row r="58" spans="1:19" ht="12.75">
      <c r="A58" s="14" t="s">
        <v>38</v>
      </c>
      <c r="B58">
        <v>158</v>
      </c>
      <c r="C58">
        <v>1</v>
      </c>
      <c r="D58">
        <v>10</v>
      </c>
      <c r="F58" s="8">
        <f t="shared" si="0"/>
        <v>0.27472527472527475</v>
      </c>
      <c r="G58" s="8">
        <f>1000/65</f>
        <v>15.384615384615385</v>
      </c>
      <c r="H58" s="8"/>
      <c r="J58" s="9">
        <v>37146</v>
      </c>
      <c r="K58" s="9">
        <v>36968</v>
      </c>
      <c r="M58">
        <v>1860</v>
      </c>
      <c r="N58">
        <v>1899</v>
      </c>
      <c r="O58">
        <v>4</v>
      </c>
      <c r="P58">
        <v>4</v>
      </c>
      <c r="Q58">
        <v>5</v>
      </c>
      <c r="R58" s="1">
        <v>3.1</v>
      </c>
      <c r="S58" s="2" t="s">
        <v>139</v>
      </c>
    </row>
    <row r="59" spans="1:19" ht="12.75">
      <c r="A59" s="14" t="s">
        <v>58</v>
      </c>
      <c r="B59">
        <v>393</v>
      </c>
      <c r="C59">
        <v>1</v>
      </c>
      <c r="D59">
        <v>4</v>
      </c>
      <c r="E59">
        <v>1</v>
      </c>
      <c r="F59" s="8">
        <f t="shared" si="0"/>
        <v>0.27472527472527475</v>
      </c>
      <c r="G59" s="8">
        <f>400/65</f>
        <v>6.153846153846154</v>
      </c>
      <c r="H59" s="8">
        <f>100/28</f>
        <v>3.5714285714285716</v>
      </c>
      <c r="I59" s="5"/>
      <c r="J59" s="9">
        <v>37179</v>
      </c>
      <c r="K59" s="9">
        <v>37163</v>
      </c>
      <c r="L59" s="9">
        <v>37115</v>
      </c>
      <c r="M59">
        <v>1777</v>
      </c>
      <c r="N59">
        <v>1823</v>
      </c>
      <c r="O59">
        <v>5</v>
      </c>
      <c r="P59">
        <v>2</v>
      </c>
      <c r="Q59">
        <v>3</v>
      </c>
      <c r="R59" s="1">
        <v>3.5</v>
      </c>
      <c r="S59" s="4" t="s">
        <v>147</v>
      </c>
    </row>
    <row r="60" spans="1:19" ht="12.75">
      <c r="A60" s="14" t="s">
        <v>68</v>
      </c>
      <c r="B60">
        <v>498</v>
      </c>
      <c r="C60">
        <v>1</v>
      </c>
      <c r="F60" s="8">
        <f t="shared" si="0"/>
        <v>0.27472527472527475</v>
      </c>
      <c r="G60" s="8"/>
      <c r="H60" s="8"/>
      <c r="J60" s="9">
        <v>37187</v>
      </c>
      <c r="M60">
        <v>1860</v>
      </c>
      <c r="N60">
        <v>1930</v>
      </c>
      <c r="O60">
        <v>1</v>
      </c>
      <c r="P60">
        <v>4</v>
      </c>
      <c r="Q60">
        <v>1</v>
      </c>
      <c r="R60" s="12">
        <v>4.5</v>
      </c>
      <c r="S60" t="s">
        <v>117</v>
      </c>
    </row>
    <row r="61" spans="1:19" ht="12.75">
      <c r="A61" s="14" t="s">
        <v>73</v>
      </c>
      <c r="B61">
        <v>511</v>
      </c>
      <c r="C61">
        <v>1</v>
      </c>
      <c r="D61">
        <v>6</v>
      </c>
      <c r="E61">
        <v>3</v>
      </c>
      <c r="F61" s="8">
        <f t="shared" si="0"/>
        <v>0.27472527472527475</v>
      </c>
      <c r="G61" s="8">
        <f>600/65</f>
        <v>9.23076923076923</v>
      </c>
      <c r="H61" s="8">
        <f>300/28</f>
        <v>10.714285714285714</v>
      </c>
      <c r="I61" t="s">
        <v>111</v>
      </c>
      <c r="J61" s="9">
        <v>37429</v>
      </c>
      <c r="K61" s="9">
        <v>36974</v>
      </c>
      <c r="L61" s="9">
        <v>36968</v>
      </c>
      <c r="M61">
        <v>1865</v>
      </c>
      <c r="N61">
        <v>1865</v>
      </c>
      <c r="O61">
        <v>1</v>
      </c>
      <c r="P61">
        <v>3</v>
      </c>
      <c r="Q61">
        <v>1</v>
      </c>
      <c r="R61" s="12">
        <v>4.5</v>
      </c>
      <c r="S61" s="2" t="s">
        <v>156</v>
      </c>
    </row>
    <row r="62" spans="1:19" ht="12.75">
      <c r="A62" s="14" t="s">
        <v>66</v>
      </c>
      <c r="B62">
        <v>484</v>
      </c>
      <c r="C62">
        <v>1</v>
      </c>
      <c r="D62">
        <v>25</v>
      </c>
      <c r="E62">
        <v>2</v>
      </c>
      <c r="F62" s="8">
        <f t="shared" si="0"/>
        <v>0.27472527472527475</v>
      </c>
      <c r="G62" s="8">
        <f>2500/65</f>
        <v>38.46153846153846</v>
      </c>
      <c r="H62" s="8">
        <f>200/28</f>
        <v>7.142857142857143</v>
      </c>
      <c r="J62" s="9">
        <v>37430</v>
      </c>
      <c r="K62" s="9">
        <v>36897</v>
      </c>
      <c r="L62" s="9">
        <v>36994</v>
      </c>
      <c r="M62">
        <v>1824</v>
      </c>
      <c r="N62">
        <v>1889</v>
      </c>
      <c r="O62">
        <v>1</v>
      </c>
      <c r="P62">
        <v>3</v>
      </c>
      <c r="Q62">
        <v>5</v>
      </c>
      <c r="R62" s="12">
        <v>4.5</v>
      </c>
      <c r="S62" s="2" t="s">
        <v>152</v>
      </c>
    </row>
    <row r="63" spans="1:19" ht="12.75">
      <c r="A63" s="14" t="s">
        <v>24</v>
      </c>
      <c r="B63">
        <v>98</v>
      </c>
      <c r="C63">
        <v>1</v>
      </c>
      <c r="D63">
        <v>12</v>
      </c>
      <c r="E63">
        <v>1</v>
      </c>
      <c r="F63" s="8">
        <f t="shared" si="0"/>
        <v>0.27472527472527475</v>
      </c>
      <c r="G63" s="8">
        <f>1200/65</f>
        <v>18.46153846153846</v>
      </c>
      <c r="H63" s="8">
        <v>3.5714285714285716</v>
      </c>
      <c r="I63" t="s">
        <v>111</v>
      </c>
      <c r="J63" s="9">
        <v>37451</v>
      </c>
      <c r="K63" s="9">
        <v>36895</v>
      </c>
      <c r="L63" s="9">
        <v>37411</v>
      </c>
      <c r="M63">
        <v>1777</v>
      </c>
      <c r="N63">
        <v>1821</v>
      </c>
      <c r="O63">
        <v>3</v>
      </c>
      <c r="P63">
        <v>5</v>
      </c>
      <c r="Q63">
        <v>4</v>
      </c>
      <c r="R63" s="1">
        <v>2.2</v>
      </c>
      <c r="S63" s="2" t="s">
        <v>131</v>
      </c>
    </row>
    <row r="64" spans="1:19" ht="12.75">
      <c r="A64" s="14" t="s">
        <v>70</v>
      </c>
      <c r="B64">
        <v>502</v>
      </c>
      <c r="C64">
        <v>2</v>
      </c>
      <c r="D64">
        <v>2</v>
      </c>
      <c r="E64">
        <v>1</v>
      </c>
      <c r="F64" s="8">
        <f>200/364</f>
        <v>0.5494505494505495</v>
      </c>
      <c r="G64" s="8">
        <f>200/65</f>
        <v>3.076923076923077</v>
      </c>
      <c r="H64" s="8">
        <f>100/28</f>
        <v>3.5714285714285716</v>
      </c>
      <c r="J64" s="9">
        <v>37483</v>
      </c>
      <c r="K64" s="9">
        <v>36992</v>
      </c>
      <c r="L64" s="9">
        <v>37115</v>
      </c>
      <c r="M64">
        <v>1865</v>
      </c>
      <c r="N64">
        <v>1865</v>
      </c>
      <c r="O64">
        <v>1</v>
      </c>
      <c r="P64">
        <v>4</v>
      </c>
      <c r="Q64">
        <v>4</v>
      </c>
      <c r="R64" s="12">
        <v>4.5</v>
      </c>
      <c r="S64" t="s">
        <v>117</v>
      </c>
    </row>
    <row r="65" spans="1:19" ht="12.75">
      <c r="A65" s="14" t="s">
        <v>31</v>
      </c>
      <c r="B65">
        <v>149</v>
      </c>
      <c r="C65">
        <v>1</v>
      </c>
      <c r="F65" s="8">
        <f>100/364</f>
        <v>0.27472527472527475</v>
      </c>
      <c r="G65" s="8"/>
      <c r="H65" s="8"/>
      <c r="I65" t="s">
        <v>111</v>
      </c>
      <c r="J65" s="9">
        <v>37493</v>
      </c>
      <c r="M65">
        <v>1758</v>
      </c>
      <c r="N65">
        <v>1758</v>
      </c>
      <c r="O65">
        <v>3</v>
      </c>
      <c r="P65">
        <v>3</v>
      </c>
      <c r="Q65">
        <v>5</v>
      </c>
      <c r="R65" s="1">
        <v>3.1</v>
      </c>
      <c r="S65" s="4" t="s">
        <v>134</v>
      </c>
    </row>
    <row r="66" spans="1:19" ht="12.75">
      <c r="A66" s="14" t="s">
        <v>99</v>
      </c>
      <c r="B66">
        <v>900</v>
      </c>
      <c r="C66">
        <v>2</v>
      </c>
      <c r="D66">
        <v>10</v>
      </c>
      <c r="F66" s="8">
        <f>200/364</f>
        <v>0.5494505494505495</v>
      </c>
      <c r="G66" s="8">
        <f>1000/65</f>
        <v>15.384615384615385</v>
      </c>
      <c r="I66" t="s">
        <v>111</v>
      </c>
      <c r="J66" s="9">
        <v>37494</v>
      </c>
      <c r="K66" s="9">
        <v>36905</v>
      </c>
      <c r="M66">
        <v>1798</v>
      </c>
      <c r="N66">
        <v>1798</v>
      </c>
      <c r="O66">
        <v>2</v>
      </c>
      <c r="P66">
        <v>1</v>
      </c>
      <c r="Q66">
        <v>1</v>
      </c>
      <c r="R66" s="12">
        <v>5.3</v>
      </c>
      <c r="S66" s="2" t="s">
        <v>175</v>
      </c>
    </row>
    <row r="67" spans="1:19" ht="12.75">
      <c r="A67" s="14" t="s">
        <v>98</v>
      </c>
      <c r="B67">
        <v>898</v>
      </c>
      <c r="C67">
        <v>1</v>
      </c>
      <c r="F67" s="8">
        <f>100/364</f>
        <v>0.27472527472527475</v>
      </c>
      <c r="G67" s="8"/>
      <c r="I67" t="s">
        <v>111</v>
      </c>
      <c r="J67" s="9">
        <v>37497</v>
      </c>
      <c r="M67">
        <v>1866</v>
      </c>
      <c r="N67">
        <v>1866</v>
      </c>
      <c r="O67">
        <v>1</v>
      </c>
      <c r="P67">
        <v>1</v>
      </c>
      <c r="Q67">
        <v>1</v>
      </c>
      <c r="R67" s="12">
        <v>5.3</v>
      </c>
      <c r="S67" s="3" t="s">
        <v>174</v>
      </c>
    </row>
    <row r="68" spans="1:19" ht="12.75">
      <c r="A68" s="14" t="s">
        <v>95</v>
      </c>
      <c r="B68">
        <v>890</v>
      </c>
      <c r="C68">
        <v>2</v>
      </c>
      <c r="D68">
        <v>4</v>
      </c>
      <c r="F68" s="8">
        <f>200/364</f>
        <v>0.5494505494505495</v>
      </c>
      <c r="G68" s="8">
        <f>400/65</f>
        <v>6.153846153846154</v>
      </c>
      <c r="H68" s="8"/>
      <c r="I68" t="s">
        <v>111</v>
      </c>
      <c r="J68" s="9">
        <v>37498</v>
      </c>
      <c r="K68" s="9">
        <v>36983</v>
      </c>
      <c r="M68">
        <v>1763</v>
      </c>
      <c r="N68">
        <v>1878</v>
      </c>
      <c r="O68">
        <v>1</v>
      </c>
      <c r="P68">
        <v>4</v>
      </c>
      <c r="Q68">
        <v>2</v>
      </c>
      <c r="R68" s="12">
        <v>5.3</v>
      </c>
      <c r="S68" s="2" t="s">
        <v>172</v>
      </c>
    </row>
    <row r="69" spans="1:19" ht="12.75">
      <c r="A69" s="14" t="s">
        <v>55</v>
      </c>
      <c r="B69">
        <v>382</v>
      </c>
      <c r="C69">
        <v>1</v>
      </c>
      <c r="F69" s="8">
        <f>100/364</f>
        <v>0.27472527472527475</v>
      </c>
      <c r="G69" s="8"/>
      <c r="H69" s="8"/>
      <c r="J69" s="9">
        <v>37498</v>
      </c>
      <c r="M69">
        <v>1758</v>
      </c>
      <c r="N69">
        <v>1758</v>
      </c>
      <c r="O69">
        <v>4</v>
      </c>
      <c r="P69">
        <v>4</v>
      </c>
      <c r="Q69">
        <v>5</v>
      </c>
      <c r="R69" s="1">
        <v>3.5</v>
      </c>
      <c r="S69" s="4" t="s">
        <v>146</v>
      </c>
    </row>
    <row r="70" spans="1:19" ht="12.75">
      <c r="A70" s="14" t="s">
        <v>12</v>
      </c>
      <c r="B70">
        <v>42</v>
      </c>
      <c r="C70">
        <v>1</v>
      </c>
      <c r="D70">
        <v>1</v>
      </c>
      <c r="F70" s="8">
        <f>100/364</f>
        <v>0.27472527472527475</v>
      </c>
      <c r="G70" s="8">
        <f>100/65</f>
        <v>1.5384615384615385</v>
      </c>
      <c r="H70" s="8"/>
      <c r="J70" s="9">
        <v>37499</v>
      </c>
      <c r="K70" s="9">
        <v>37501</v>
      </c>
      <c r="M70">
        <v>1864</v>
      </c>
      <c r="N70">
        <v>1980</v>
      </c>
      <c r="O70">
        <v>4</v>
      </c>
      <c r="P70">
        <v>4</v>
      </c>
      <c r="Q70">
        <v>4</v>
      </c>
      <c r="R70" s="1">
        <v>1.1</v>
      </c>
      <c r="S70" s="4" t="s">
        <v>122</v>
      </c>
    </row>
    <row r="71" spans="1:19" ht="12.75">
      <c r="A71" s="14" t="s">
        <v>84</v>
      </c>
      <c r="B71">
        <v>804</v>
      </c>
      <c r="E71">
        <v>1</v>
      </c>
      <c r="F71" s="8"/>
      <c r="G71" s="8"/>
      <c r="H71" s="8">
        <f>100/28</f>
        <v>3.5714285714285716</v>
      </c>
      <c r="I71" t="s">
        <v>111</v>
      </c>
      <c r="L71" s="9">
        <v>36926</v>
      </c>
      <c r="M71">
        <v>1867</v>
      </c>
      <c r="N71">
        <v>1867</v>
      </c>
      <c r="O71">
        <v>1</v>
      </c>
      <c r="P71">
        <v>3</v>
      </c>
      <c r="Q71">
        <v>5</v>
      </c>
      <c r="R71" s="12">
        <v>5.3</v>
      </c>
      <c r="S71" t="s">
        <v>117</v>
      </c>
    </row>
    <row r="72" spans="1:19" ht="12.75">
      <c r="A72" s="14" t="s">
        <v>107</v>
      </c>
      <c r="B72">
        <v>897</v>
      </c>
      <c r="E72">
        <v>1</v>
      </c>
      <c r="H72" s="8">
        <f>100/28</f>
        <v>3.5714285714285716</v>
      </c>
      <c r="I72" t="s">
        <v>111</v>
      </c>
      <c r="L72" s="9">
        <v>37087</v>
      </c>
      <c r="M72">
        <v>1991</v>
      </c>
      <c r="N72">
        <v>1991</v>
      </c>
      <c r="O72">
        <v>1</v>
      </c>
      <c r="P72">
        <v>1</v>
      </c>
      <c r="Q72">
        <v>2</v>
      </c>
      <c r="R72" s="12">
        <v>5.3</v>
      </c>
      <c r="S72" t="s">
        <v>117</v>
      </c>
    </row>
    <row r="73" spans="1:19" ht="12.75">
      <c r="A73" s="14" t="s">
        <v>18</v>
      </c>
      <c r="B73">
        <v>62</v>
      </c>
      <c r="D73">
        <v>1</v>
      </c>
      <c r="F73" s="8"/>
      <c r="G73" s="8">
        <f>100/65</f>
        <v>1.5384615384615385</v>
      </c>
      <c r="H73" s="8"/>
      <c r="K73" s="9">
        <v>37009</v>
      </c>
      <c r="M73">
        <v>1829</v>
      </c>
      <c r="N73">
        <v>1910</v>
      </c>
      <c r="O73">
        <v>2</v>
      </c>
      <c r="P73">
        <v>5</v>
      </c>
      <c r="Q73">
        <v>3</v>
      </c>
      <c r="R73" s="1">
        <v>2.1</v>
      </c>
      <c r="S73" s="2" t="s">
        <v>127</v>
      </c>
    </row>
    <row r="74" spans="1:19" ht="12.75">
      <c r="A74" s="14" t="s">
        <v>20</v>
      </c>
      <c r="B74">
        <v>71</v>
      </c>
      <c r="D74">
        <v>6</v>
      </c>
      <c r="F74" s="8"/>
      <c r="G74" s="8">
        <f>600/65</f>
        <v>9.23076923076923</v>
      </c>
      <c r="H74" s="8"/>
      <c r="K74" s="9">
        <v>36974</v>
      </c>
      <c r="M74">
        <v>1891</v>
      </c>
      <c r="N74">
        <v>1982</v>
      </c>
      <c r="O74">
        <v>2</v>
      </c>
      <c r="P74">
        <v>5</v>
      </c>
      <c r="Q74">
        <v>4</v>
      </c>
      <c r="R74" s="1">
        <v>2.1</v>
      </c>
      <c r="S74" t="s">
        <v>117</v>
      </c>
    </row>
    <row r="75" spans="1:19" ht="12.75">
      <c r="A75" s="14" t="s">
        <v>21</v>
      </c>
      <c r="B75">
        <v>84</v>
      </c>
      <c r="D75">
        <v>3</v>
      </c>
      <c r="F75" s="8"/>
      <c r="G75" s="8">
        <f>300/65</f>
        <v>4.615384615384615</v>
      </c>
      <c r="H75" s="8"/>
      <c r="K75" s="9">
        <v>36953</v>
      </c>
      <c r="M75">
        <v>1821</v>
      </c>
      <c r="N75">
        <v>1821</v>
      </c>
      <c r="O75">
        <v>3</v>
      </c>
      <c r="P75">
        <v>5</v>
      </c>
      <c r="Q75">
        <v>4</v>
      </c>
      <c r="R75" s="1">
        <v>2.2</v>
      </c>
      <c r="S75" t="s">
        <v>117</v>
      </c>
    </row>
    <row r="76" spans="1:19" ht="12.75">
      <c r="A76" s="14" t="s">
        <v>25</v>
      </c>
      <c r="B76">
        <v>100</v>
      </c>
      <c r="D76">
        <v>1</v>
      </c>
      <c r="F76" s="8"/>
      <c r="G76" s="8">
        <f>100/65</f>
        <v>1.5384615384615385</v>
      </c>
      <c r="H76" s="8"/>
      <c r="K76" s="9">
        <v>36997</v>
      </c>
      <c r="M76">
        <v>1861</v>
      </c>
      <c r="N76">
        <v>1861</v>
      </c>
      <c r="O76">
        <v>3</v>
      </c>
      <c r="P76">
        <v>5</v>
      </c>
      <c r="Q76">
        <v>3</v>
      </c>
      <c r="R76" s="1">
        <v>2.2</v>
      </c>
      <c r="S76" t="s">
        <v>117</v>
      </c>
    </row>
    <row r="77" spans="1:19" ht="12.75">
      <c r="A77" s="15" t="s">
        <v>29</v>
      </c>
      <c r="B77">
        <v>144</v>
      </c>
      <c r="D77">
        <v>1</v>
      </c>
      <c r="F77" s="8"/>
      <c r="G77" s="8">
        <f>100/65</f>
        <v>1.5384615384615385</v>
      </c>
      <c r="H77" s="8"/>
      <c r="K77" s="9">
        <v>37143</v>
      </c>
      <c r="M77">
        <v>1779</v>
      </c>
      <c r="N77">
        <v>1908</v>
      </c>
      <c r="O77">
        <v>2</v>
      </c>
      <c r="P77">
        <v>4</v>
      </c>
      <c r="Q77">
        <v>2</v>
      </c>
      <c r="R77" s="1">
        <v>3.1</v>
      </c>
      <c r="S77" t="s">
        <v>117</v>
      </c>
    </row>
    <row r="78" spans="1:19" ht="12.75">
      <c r="A78" s="14" t="s">
        <v>34</v>
      </c>
      <c r="B78">
        <v>154</v>
      </c>
      <c r="D78">
        <v>1</v>
      </c>
      <c r="F78" s="8"/>
      <c r="G78" s="8">
        <f>100/65</f>
        <v>1.5384615384615385</v>
      </c>
      <c r="H78" s="8"/>
      <c r="K78" s="9">
        <v>37501</v>
      </c>
      <c r="M78">
        <v>1780</v>
      </c>
      <c r="N78">
        <v>1985</v>
      </c>
      <c r="O78">
        <v>4</v>
      </c>
      <c r="P78">
        <v>3</v>
      </c>
      <c r="Q78">
        <v>5</v>
      </c>
      <c r="R78" s="1">
        <v>3.1</v>
      </c>
      <c r="S78" t="s">
        <v>117</v>
      </c>
    </row>
    <row r="79" spans="1:19" ht="12.75">
      <c r="A79" s="15" t="s">
        <v>36</v>
      </c>
      <c r="B79">
        <v>156</v>
      </c>
      <c r="E79">
        <v>1</v>
      </c>
      <c r="F79" s="8"/>
      <c r="G79" s="8"/>
      <c r="H79" s="8">
        <f>100/28</f>
        <v>3.5714285714285716</v>
      </c>
      <c r="L79" s="9">
        <v>37092</v>
      </c>
      <c r="M79">
        <v>1764</v>
      </c>
      <c r="N79">
        <v>1764</v>
      </c>
      <c r="O79">
        <v>4</v>
      </c>
      <c r="P79">
        <v>3</v>
      </c>
      <c r="Q79">
        <v>4</v>
      </c>
      <c r="R79" s="1">
        <v>3.1</v>
      </c>
      <c r="S79" s="2" t="s">
        <v>137</v>
      </c>
    </row>
    <row r="80" spans="1:19" ht="12.75">
      <c r="A80" s="14" t="s">
        <v>45</v>
      </c>
      <c r="B80">
        <v>315</v>
      </c>
      <c r="D80">
        <v>6</v>
      </c>
      <c r="F80" s="8"/>
      <c r="G80" s="8">
        <f>600/65</f>
        <v>9.23076923076923</v>
      </c>
      <c r="H80" s="8"/>
      <c r="K80" s="9">
        <v>36974</v>
      </c>
      <c r="M80">
        <v>1834</v>
      </c>
      <c r="N80">
        <v>1834</v>
      </c>
      <c r="O80">
        <v>4</v>
      </c>
      <c r="P80">
        <v>3</v>
      </c>
      <c r="Q80">
        <v>5</v>
      </c>
      <c r="R80" s="1">
        <v>3.4</v>
      </c>
      <c r="S80" t="s">
        <v>117</v>
      </c>
    </row>
    <row r="81" spans="1:19" ht="12.75">
      <c r="A81" s="15" t="s">
        <v>46</v>
      </c>
      <c r="B81">
        <v>320</v>
      </c>
      <c r="E81">
        <v>1</v>
      </c>
      <c r="F81" s="8"/>
      <c r="G81" s="8"/>
      <c r="H81" s="8">
        <f>100/28</f>
        <v>3.5714285714285716</v>
      </c>
      <c r="L81" s="9">
        <v>37093</v>
      </c>
      <c r="M81">
        <v>1775</v>
      </c>
      <c r="N81">
        <v>1911</v>
      </c>
      <c r="O81">
        <v>3</v>
      </c>
      <c r="P81">
        <v>2</v>
      </c>
      <c r="Q81">
        <v>4</v>
      </c>
      <c r="R81" s="1">
        <v>3.4</v>
      </c>
      <c r="S81" s="4" t="s">
        <v>143</v>
      </c>
    </row>
    <row r="82" spans="1:19" ht="12.75">
      <c r="A82" s="14" t="s">
        <v>47</v>
      </c>
      <c r="B82">
        <v>323</v>
      </c>
      <c r="D82">
        <v>4</v>
      </c>
      <c r="F82" s="8"/>
      <c r="G82" s="8">
        <f>400/65</f>
        <v>6.153846153846154</v>
      </c>
      <c r="H82" s="8"/>
      <c r="K82" s="9">
        <v>37097</v>
      </c>
      <c r="M82">
        <v>1861</v>
      </c>
      <c r="N82">
        <v>1861</v>
      </c>
      <c r="O82">
        <v>3</v>
      </c>
      <c r="P82">
        <v>2</v>
      </c>
      <c r="Q82">
        <v>3</v>
      </c>
      <c r="R82" s="1">
        <v>3.4</v>
      </c>
      <c r="S82" t="s">
        <v>117</v>
      </c>
    </row>
    <row r="83" spans="1:19" ht="12.75">
      <c r="A83" s="14" t="s">
        <v>48</v>
      </c>
      <c r="B83">
        <v>330</v>
      </c>
      <c r="D83">
        <v>7</v>
      </c>
      <c r="F83" s="8"/>
      <c r="G83" s="8">
        <f>700/65</f>
        <v>10.76923076923077</v>
      </c>
      <c r="H83" s="8"/>
      <c r="K83" s="9">
        <v>36905</v>
      </c>
      <c r="M83">
        <v>1863</v>
      </c>
      <c r="N83">
        <v>1863</v>
      </c>
      <c r="O83">
        <v>2</v>
      </c>
      <c r="P83">
        <v>2</v>
      </c>
      <c r="Q83">
        <v>5</v>
      </c>
      <c r="R83" s="1">
        <v>3.4</v>
      </c>
      <c r="S83" t="s">
        <v>117</v>
      </c>
    </row>
    <row r="84" spans="1:19" ht="12.75">
      <c r="A84" s="14" t="s">
        <v>52</v>
      </c>
      <c r="B84">
        <v>363</v>
      </c>
      <c r="D84">
        <v>36</v>
      </c>
      <c r="E84">
        <v>1</v>
      </c>
      <c r="F84" s="8"/>
      <c r="G84" s="8">
        <f>3600/65</f>
        <v>55.38461538461539</v>
      </c>
      <c r="H84" s="8">
        <f>100/28</f>
        <v>3.5714285714285716</v>
      </c>
      <c r="K84" s="9">
        <v>36912</v>
      </c>
      <c r="L84" s="9">
        <v>37170</v>
      </c>
      <c r="M84">
        <v>1863</v>
      </c>
      <c r="N84">
        <v>1863</v>
      </c>
      <c r="O84">
        <v>2</v>
      </c>
      <c r="P84">
        <v>1</v>
      </c>
      <c r="Q84">
        <v>2</v>
      </c>
      <c r="R84" s="1">
        <v>3.4</v>
      </c>
      <c r="S84" s="3" t="s">
        <v>144</v>
      </c>
    </row>
    <row r="85" spans="1:19" ht="12.75">
      <c r="A85" s="14" t="s">
        <v>56</v>
      </c>
      <c r="B85">
        <v>383</v>
      </c>
      <c r="D85">
        <v>2</v>
      </c>
      <c r="E85">
        <v>2</v>
      </c>
      <c r="F85" s="8"/>
      <c r="G85" s="8">
        <f>200/65</f>
        <v>3.076923076923077</v>
      </c>
      <c r="H85" s="8">
        <f>200/28</f>
        <v>7.142857142857143</v>
      </c>
      <c r="K85" s="9">
        <v>37114</v>
      </c>
      <c r="L85" s="9">
        <v>37087</v>
      </c>
      <c r="M85">
        <v>1777</v>
      </c>
      <c r="N85">
        <v>1837</v>
      </c>
      <c r="O85">
        <v>4</v>
      </c>
      <c r="P85">
        <v>5</v>
      </c>
      <c r="Q85">
        <v>5</v>
      </c>
      <c r="R85" s="1">
        <v>3.5</v>
      </c>
      <c r="S85" t="s">
        <v>117</v>
      </c>
    </row>
    <row r="86" spans="1:19" ht="12.75">
      <c r="A86" s="15" t="s">
        <v>57</v>
      </c>
      <c r="B86">
        <v>391</v>
      </c>
      <c r="D86">
        <v>1</v>
      </c>
      <c r="F86" s="8"/>
      <c r="G86" s="8">
        <f>100/65</f>
        <v>1.5384615384615385</v>
      </c>
      <c r="H86" s="8"/>
      <c r="K86" s="9">
        <v>37052</v>
      </c>
      <c r="M86">
        <v>1823</v>
      </c>
      <c r="N86">
        <v>1823</v>
      </c>
      <c r="O86">
        <v>4</v>
      </c>
      <c r="P86">
        <v>2</v>
      </c>
      <c r="Q86">
        <v>2</v>
      </c>
      <c r="R86" s="1">
        <v>3.5</v>
      </c>
      <c r="S86" t="s">
        <v>117</v>
      </c>
    </row>
    <row r="87" spans="1:19" ht="12.75">
      <c r="A87" s="14" t="s">
        <v>61</v>
      </c>
      <c r="B87">
        <v>470</v>
      </c>
      <c r="D87">
        <v>1</v>
      </c>
      <c r="F87" s="8"/>
      <c r="G87" s="8">
        <f>100/65</f>
        <v>1.5384615384615385</v>
      </c>
      <c r="H87" s="8"/>
      <c r="K87" s="9">
        <v>36974</v>
      </c>
      <c r="M87">
        <v>1916</v>
      </c>
      <c r="N87">
        <v>1916</v>
      </c>
      <c r="O87">
        <v>1</v>
      </c>
      <c r="P87">
        <v>3</v>
      </c>
      <c r="Q87">
        <v>1</v>
      </c>
      <c r="R87" s="12">
        <v>4.5</v>
      </c>
      <c r="S87" t="s">
        <v>117</v>
      </c>
    </row>
    <row r="88" spans="1:19" ht="12.75">
      <c r="A88" s="14" t="s">
        <v>63</v>
      </c>
      <c r="B88">
        <v>478</v>
      </c>
      <c r="D88">
        <v>4</v>
      </c>
      <c r="E88">
        <v>1</v>
      </c>
      <c r="F88" s="8"/>
      <c r="G88" s="8">
        <f>400/65</f>
        <v>6.153846153846154</v>
      </c>
      <c r="H88" s="8">
        <f>100/28</f>
        <v>3.5714285714285716</v>
      </c>
      <c r="K88" s="9">
        <v>36953</v>
      </c>
      <c r="L88" s="9">
        <v>36996</v>
      </c>
      <c r="M88">
        <v>1860</v>
      </c>
      <c r="N88">
        <v>1916</v>
      </c>
      <c r="O88">
        <v>1</v>
      </c>
      <c r="P88">
        <v>2</v>
      </c>
      <c r="Q88">
        <v>2</v>
      </c>
      <c r="R88" s="12">
        <v>4.5</v>
      </c>
      <c r="S88" s="2" t="s">
        <v>150</v>
      </c>
    </row>
    <row r="89" spans="1:19" ht="12.75">
      <c r="A89" s="14" t="s">
        <v>67</v>
      </c>
      <c r="B89">
        <v>490</v>
      </c>
      <c r="D89">
        <v>2</v>
      </c>
      <c r="F89" s="8"/>
      <c r="G89" s="8">
        <f>200/65</f>
        <v>3.076923076923077</v>
      </c>
      <c r="H89" s="8"/>
      <c r="K89" s="9">
        <v>36995</v>
      </c>
      <c r="M89">
        <v>1775</v>
      </c>
      <c r="N89">
        <v>1886</v>
      </c>
      <c r="O89">
        <v>1</v>
      </c>
      <c r="P89">
        <v>4</v>
      </c>
      <c r="Q89">
        <v>1</v>
      </c>
      <c r="R89" s="12">
        <v>4.5</v>
      </c>
      <c r="S89" s="2" t="s">
        <v>153</v>
      </c>
    </row>
    <row r="90" spans="1:19" ht="12.75">
      <c r="A90" s="14" t="s">
        <v>76</v>
      </c>
      <c r="B90">
        <v>516</v>
      </c>
      <c r="D90">
        <v>3</v>
      </c>
      <c r="F90" s="8"/>
      <c r="G90" s="8">
        <f>300/65</f>
        <v>4.615384615384615</v>
      </c>
      <c r="H90" s="8"/>
      <c r="K90" s="9">
        <v>36983</v>
      </c>
      <c r="M90">
        <v>1824</v>
      </c>
      <c r="N90">
        <v>1824</v>
      </c>
      <c r="O90">
        <v>1</v>
      </c>
      <c r="P90">
        <v>4</v>
      </c>
      <c r="Q90">
        <v>4</v>
      </c>
      <c r="R90" s="12">
        <v>4.5</v>
      </c>
      <c r="S90" s="2" t="s">
        <v>161</v>
      </c>
    </row>
    <row r="91" spans="1:19" ht="12.75">
      <c r="A91" s="14" t="s">
        <v>79</v>
      </c>
      <c r="B91">
        <v>601</v>
      </c>
      <c r="D91">
        <v>2</v>
      </c>
      <c r="F91" s="8"/>
      <c r="G91" s="8">
        <f>200/65</f>
        <v>3.076923076923077</v>
      </c>
      <c r="H91" s="8"/>
      <c r="K91" s="9">
        <v>36933</v>
      </c>
      <c r="M91">
        <v>1847</v>
      </c>
      <c r="N91">
        <v>1865</v>
      </c>
      <c r="O91">
        <v>3</v>
      </c>
      <c r="P91">
        <v>2</v>
      </c>
      <c r="Q91">
        <v>3</v>
      </c>
      <c r="R91" s="12">
        <v>4.5</v>
      </c>
      <c r="S91" s="4" t="s">
        <v>162</v>
      </c>
    </row>
    <row r="92" spans="1:19" ht="12.75">
      <c r="A92" s="14" t="s">
        <v>81</v>
      </c>
      <c r="B92">
        <v>704</v>
      </c>
      <c r="D92">
        <v>3</v>
      </c>
      <c r="F92" s="8"/>
      <c r="G92" s="8">
        <f>300/65</f>
        <v>4.615384615384615</v>
      </c>
      <c r="H92" s="8"/>
      <c r="K92" s="9">
        <v>36905</v>
      </c>
      <c r="M92">
        <v>1824</v>
      </c>
      <c r="N92">
        <v>1862</v>
      </c>
      <c r="O92">
        <v>1</v>
      </c>
      <c r="P92">
        <v>3</v>
      </c>
      <c r="Q92">
        <v>3</v>
      </c>
      <c r="R92" s="12">
        <v>4.5</v>
      </c>
      <c r="S92" s="2" t="s">
        <v>163</v>
      </c>
    </row>
    <row r="93" spans="1:19" ht="12.75">
      <c r="A93" s="14" t="s">
        <v>83</v>
      </c>
      <c r="B93">
        <v>800</v>
      </c>
      <c r="D93">
        <v>3</v>
      </c>
      <c r="F93" s="8"/>
      <c r="G93" s="8">
        <f>300/65</f>
        <v>4.615384615384615</v>
      </c>
      <c r="H93" s="8"/>
      <c r="K93" s="9">
        <v>36953</v>
      </c>
      <c r="M93">
        <v>1862</v>
      </c>
      <c r="N93">
        <v>1949</v>
      </c>
      <c r="O93">
        <v>1</v>
      </c>
      <c r="P93">
        <v>3</v>
      </c>
      <c r="Q93">
        <v>5</v>
      </c>
      <c r="R93" s="12">
        <v>5.2</v>
      </c>
      <c r="S93" s="7" t="s">
        <v>165</v>
      </c>
    </row>
    <row r="94" spans="1:19" ht="12.75">
      <c r="A94" s="14" t="s">
        <v>85</v>
      </c>
      <c r="B94">
        <v>809</v>
      </c>
      <c r="D94">
        <v>7</v>
      </c>
      <c r="E94">
        <v>3</v>
      </c>
      <c r="F94" s="8"/>
      <c r="G94" s="8">
        <f>700/65</f>
        <v>10.76923076923077</v>
      </c>
      <c r="H94" s="8">
        <f>300/28</f>
        <v>10.714285714285714</v>
      </c>
      <c r="K94" s="9">
        <v>36974</v>
      </c>
      <c r="L94" s="9">
        <v>36994</v>
      </c>
      <c r="M94">
        <v>1876</v>
      </c>
      <c r="N94">
        <v>1876</v>
      </c>
      <c r="O94">
        <v>1</v>
      </c>
      <c r="P94">
        <v>1</v>
      </c>
      <c r="Q94">
        <v>1</v>
      </c>
      <c r="R94" s="12">
        <v>5.3</v>
      </c>
      <c r="S94" t="s">
        <v>117</v>
      </c>
    </row>
    <row r="95" spans="1:19" ht="12.75">
      <c r="A95" s="14" t="s">
        <v>86</v>
      </c>
      <c r="B95">
        <v>819</v>
      </c>
      <c r="D95">
        <v>1</v>
      </c>
      <c r="F95" s="8"/>
      <c r="G95" s="8">
        <f>100/65</f>
        <v>1.5384615384615385</v>
      </c>
      <c r="H95" s="8"/>
      <c r="K95" s="9">
        <v>37004</v>
      </c>
      <c r="M95">
        <v>1876</v>
      </c>
      <c r="N95">
        <v>1876</v>
      </c>
      <c r="O95">
        <v>2</v>
      </c>
      <c r="P95">
        <v>1</v>
      </c>
      <c r="Q95">
        <v>2</v>
      </c>
      <c r="R95" s="12">
        <v>5.3</v>
      </c>
      <c r="S95" s="3" t="s">
        <v>166</v>
      </c>
    </row>
    <row r="96" spans="1:19" ht="12.75">
      <c r="A96" s="14" t="s">
        <v>87</v>
      </c>
      <c r="B96">
        <v>820</v>
      </c>
      <c r="D96">
        <v>2</v>
      </c>
      <c r="F96" s="8"/>
      <c r="G96" s="8">
        <f>200/65</f>
        <v>3.076923076923077</v>
      </c>
      <c r="H96" s="8"/>
      <c r="K96" s="9">
        <v>37143</v>
      </c>
      <c r="M96">
        <v>1824</v>
      </c>
      <c r="N96">
        <v>1876</v>
      </c>
      <c r="O96">
        <v>2</v>
      </c>
      <c r="P96">
        <v>1</v>
      </c>
      <c r="Q96">
        <v>3</v>
      </c>
      <c r="R96" s="12">
        <v>5.3</v>
      </c>
      <c r="S96" s="2" t="s">
        <v>167</v>
      </c>
    </row>
    <row r="97" spans="1:19" ht="12.75">
      <c r="A97" s="14" t="s">
        <v>89</v>
      </c>
      <c r="B97">
        <v>824</v>
      </c>
      <c r="D97">
        <v>2</v>
      </c>
      <c r="F97" s="8"/>
      <c r="G97" s="8">
        <f>200/65</f>
        <v>3.076923076923077</v>
      </c>
      <c r="H97" s="8"/>
      <c r="K97" s="9">
        <v>36953</v>
      </c>
      <c r="M97">
        <v>1832</v>
      </c>
      <c r="N97">
        <v>1832</v>
      </c>
      <c r="O97">
        <v>2</v>
      </c>
      <c r="P97">
        <v>3</v>
      </c>
      <c r="Q97">
        <v>1</v>
      </c>
      <c r="R97" s="12">
        <v>5.3</v>
      </c>
      <c r="S97" s="4" t="s">
        <v>169</v>
      </c>
    </row>
    <row r="98" spans="1:19" ht="12.75">
      <c r="A98" s="14" t="s">
        <v>90</v>
      </c>
      <c r="B98">
        <v>854</v>
      </c>
      <c r="D98">
        <v>1</v>
      </c>
      <c r="F98" s="8"/>
      <c r="G98" s="8">
        <f>100/65</f>
        <v>1.5384615384615385</v>
      </c>
      <c r="H98" s="8"/>
      <c r="K98" s="9">
        <v>37356</v>
      </c>
      <c r="M98">
        <v>1878</v>
      </c>
      <c r="N98">
        <v>1878</v>
      </c>
      <c r="O98">
        <v>1</v>
      </c>
      <c r="P98">
        <v>2</v>
      </c>
      <c r="Q98">
        <v>2</v>
      </c>
      <c r="R98" s="12">
        <v>5.3</v>
      </c>
      <c r="S98" t="s">
        <v>117</v>
      </c>
    </row>
    <row r="99" spans="1:19" ht="12.75">
      <c r="A99" s="14" t="s">
        <v>93</v>
      </c>
      <c r="B99">
        <v>878</v>
      </c>
      <c r="D99">
        <v>6</v>
      </c>
      <c r="E99">
        <v>1</v>
      </c>
      <c r="F99" s="8"/>
      <c r="G99" s="8">
        <f>600/65</f>
        <v>9.23076923076923</v>
      </c>
      <c r="H99" s="8">
        <f>100/28</f>
        <v>3.5714285714285716</v>
      </c>
      <c r="K99" s="9">
        <v>36905</v>
      </c>
      <c r="L99" s="9">
        <v>36926</v>
      </c>
      <c r="M99">
        <v>1872</v>
      </c>
      <c r="N99">
        <v>1872</v>
      </c>
      <c r="O99">
        <v>1</v>
      </c>
      <c r="P99">
        <v>4</v>
      </c>
      <c r="Q99">
        <v>4</v>
      </c>
      <c r="R99" s="12">
        <v>5.3</v>
      </c>
      <c r="S99" t="s">
        <v>117</v>
      </c>
    </row>
    <row r="100" spans="1:19" ht="12.75">
      <c r="A100" s="14" t="s">
        <v>94</v>
      </c>
      <c r="B100">
        <v>885</v>
      </c>
      <c r="D100">
        <v>10</v>
      </c>
      <c r="E100">
        <v>1</v>
      </c>
      <c r="F100" s="8"/>
      <c r="G100" s="8">
        <f>1000/65</f>
        <v>15.384615384615385</v>
      </c>
      <c r="H100" s="8">
        <f>100/28</f>
        <v>3.5714285714285716</v>
      </c>
      <c r="K100" s="9">
        <v>36989</v>
      </c>
      <c r="L100" s="9">
        <v>37087</v>
      </c>
      <c r="M100">
        <v>1911</v>
      </c>
      <c r="N100">
        <v>1911</v>
      </c>
      <c r="O100">
        <v>1</v>
      </c>
      <c r="P100">
        <v>4</v>
      </c>
      <c r="Q100">
        <v>1</v>
      </c>
      <c r="R100" s="12">
        <v>5.3</v>
      </c>
      <c r="S100" t="s">
        <v>117</v>
      </c>
    </row>
    <row r="101" ht="12.75">
      <c r="R101" s="13"/>
    </row>
    <row r="102" spans="1:18" ht="12.75">
      <c r="A102" s="13" t="s">
        <v>100</v>
      </c>
      <c r="R102" s="13"/>
    </row>
    <row r="103" spans="1:19" ht="12.75">
      <c r="A103" s="14" t="s">
        <v>101</v>
      </c>
      <c r="B103">
        <v>152</v>
      </c>
      <c r="I103" t="s">
        <v>111</v>
      </c>
      <c r="M103">
        <v>1758</v>
      </c>
      <c r="N103">
        <v>1912</v>
      </c>
      <c r="O103">
        <v>2</v>
      </c>
      <c r="P103">
        <v>4</v>
      </c>
      <c r="Q103">
        <v>5</v>
      </c>
      <c r="R103" s="1">
        <v>3.1</v>
      </c>
      <c r="S103" s="2" t="s">
        <v>176</v>
      </c>
    </row>
    <row r="104" spans="1:19" ht="12.75">
      <c r="A104" s="14" t="s">
        <v>102</v>
      </c>
      <c r="B104">
        <v>340</v>
      </c>
      <c r="I104" t="s">
        <v>111</v>
      </c>
      <c r="M104">
        <v>1775</v>
      </c>
      <c r="N104">
        <v>1860</v>
      </c>
      <c r="O104">
        <v>2</v>
      </c>
      <c r="P104">
        <v>1</v>
      </c>
      <c r="Q104">
        <v>1</v>
      </c>
      <c r="R104" s="1">
        <v>3.4</v>
      </c>
      <c r="S104" t="s">
        <v>117</v>
      </c>
    </row>
    <row r="105" spans="1:19" ht="12.75">
      <c r="A105" s="14" t="s">
        <v>103</v>
      </c>
      <c r="B105">
        <v>550</v>
      </c>
      <c r="I105" t="s">
        <v>111</v>
      </c>
      <c r="M105">
        <v>1829</v>
      </c>
      <c r="N105">
        <v>1889</v>
      </c>
      <c r="O105">
        <v>1</v>
      </c>
      <c r="P105">
        <v>3</v>
      </c>
      <c r="Q105">
        <v>5</v>
      </c>
      <c r="R105" s="1">
        <v>4.5</v>
      </c>
      <c r="S105" s="2" t="s">
        <v>177</v>
      </c>
    </row>
    <row r="106" spans="1:19" ht="12.75">
      <c r="A106" s="14" t="s">
        <v>104</v>
      </c>
      <c r="B106">
        <v>705</v>
      </c>
      <c r="I106" t="s">
        <v>111</v>
      </c>
      <c r="M106">
        <v>1860</v>
      </c>
      <c r="N106">
        <v>1862</v>
      </c>
      <c r="O106">
        <v>1</v>
      </c>
      <c r="P106">
        <v>3</v>
      </c>
      <c r="Q106">
        <v>5</v>
      </c>
      <c r="R106" s="1">
        <v>4.5</v>
      </c>
      <c r="S106" t="s">
        <v>117</v>
      </c>
    </row>
    <row r="107" spans="1:19" ht="12.75">
      <c r="A107" s="14" t="s">
        <v>105</v>
      </c>
      <c r="B107">
        <v>771</v>
      </c>
      <c r="I107" t="s">
        <v>111</v>
      </c>
      <c r="M107">
        <v>1775</v>
      </c>
      <c r="N107">
        <v>1775</v>
      </c>
      <c r="O107">
        <v>2</v>
      </c>
      <c r="P107">
        <v>1</v>
      </c>
      <c r="Q107">
        <v>1</v>
      </c>
      <c r="R107" s="1">
        <v>5.1</v>
      </c>
      <c r="S107" s="2" t="s">
        <v>178</v>
      </c>
    </row>
    <row r="108" spans="1:19" ht="12.75">
      <c r="A108" s="14" t="s">
        <v>106</v>
      </c>
      <c r="B108">
        <v>797</v>
      </c>
      <c r="I108" t="s">
        <v>111</v>
      </c>
      <c r="M108">
        <v>1874</v>
      </c>
      <c r="N108">
        <v>1884</v>
      </c>
      <c r="O108">
        <v>2</v>
      </c>
      <c r="P108">
        <v>3</v>
      </c>
      <c r="Q108">
        <v>2</v>
      </c>
      <c r="R108" s="1">
        <v>5.2</v>
      </c>
      <c r="S108" t="s">
        <v>117</v>
      </c>
    </row>
    <row r="109" ht="12.75">
      <c r="R109" s="13"/>
    </row>
    <row r="110" ht="12.75">
      <c r="R110" s="13"/>
    </row>
    <row r="111" ht="12.75">
      <c r="R111" s="13"/>
    </row>
    <row r="112" spans="1:18" ht="12.75">
      <c r="A112" s="13" t="s">
        <v>190</v>
      </c>
      <c r="R112" s="13"/>
    </row>
    <row r="113" ht="12.75">
      <c r="R113" s="13"/>
    </row>
    <row r="114" ht="12.75">
      <c r="R114" s="13"/>
    </row>
    <row r="115" ht="12.75">
      <c r="R115" s="13"/>
    </row>
    <row r="116" ht="12.75">
      <c r="R116" s="13"/>
    </row>
    <row r="117" ht="12.75">
      <c r="R117" s="13"/>
    </row>
    <row r="118" ht="12.75">
      <c r="R118" s="13"/>
    </row>
    <row r="119" ht="12.75">
      <c r="R119" s="13"/>
    </row>
    <row r="120" ht="12.75">
      <c r="R120" s="13"/>
    </row>
    <row r="121" ht="12.75">
      <c r="R121" s="13"/>
    </row>
    <row r="122" ht="12.75">
      <c r="R122" s="13"/>
    </row>
    <row r="123" ht="12.75">
      <c r="R123" s="13"/>
    </row>
    <row r="124" ht="12.75">
      <c r="R124" s="13"/>
    </row>
    <row r="125" ht="12.75">
      <c r="R125" s="13"/>
    </row>
    <row r="126" ht="12.75">
      <c r="R126" s="13"/>
    </row>
    <row r="127" ht="12.75">
      <c r="R127" s="13"/>
    </row>
    <row r="128" ht="12.75">
      <c r="R128" s="13"/>
    </row>
    <row r="129" ht="12.75">
      <c r="R129" s="13"/>
    </row>
    <row r="130" ht="12.75">
      <c r="R130" s="13"/>
    </row>
    <row r="131" ht="12.75">
      <c r="R131" s="13"/>
    </row>
    <row r="132" ht="12.75">
      <c r="R132" s="13"/>
    </row>
    <row r="133" ht="12.75">
      <c r="R133" s="13"/>
    </row>
    <row r="134" ht="12.75">
      <c r="R134" s="13"/>
    </row>
    <row r="135" ht="12.75">
      <c r="R135" s="13"/>
    </row>
    <row r="136" ht="12.75">
      <c r="R136" s="13"/>
    </row>
    <row r="137" ht="12.75">
      <c r="R137" s="13"/>
    </row>
    <row r="138" ht="12.75">
      <c r="R138" s="13"/>
    </row>
    <row r="139" ht="12.75">
      <c r="R139" s="13"/>
    </row>
    <row r="140" ht="12.75">
      <c r="R140" s="13"/>
    </row>
    <row r="141" ht="12.75">
      <c r="R141" s="13"/>
    </row>
    <row r="142" ht="12.75">
      <c r="R142" s="13"/>
    </row>
    <row r="143" ht="12.75">
      <c r="R143" s="13"/>
    </row>
    <row r="144" ht="12.75">
      <c r="R144" s="13"/>
    </row>
    <row r="145" ht="12.75">
      <c r="R145" s="13"/>
    </row>
    <row r="146" ht="12.75">
      <c r="R146" s="13"/>
    </row>
    <row r="147" ht="12.75">
      <c r="R147" s="13"/>
    </row>
    <row r="148" ht="12.75">
      <c r="R148" s="13"/>
    </row>
    <row r="149" ht="12.75">
      <c r="R149" s="13"/>
    </row>
    <row r="150" ht="12.75">
      <c r="R150" s="13"/>
    </row>
    <row r="151" ht="12.75">
      <c r="R151" s="13"/>
    </row>
    <row r="152" ht="12.75">
      <c r="R152" s="13"/>
    </row>
    <row r="153" ht="12.75">
      <c r="R153" s="13"/>
    </row>
    <row r="154" ht="12.75">
      <c r="R154" s="13"/>
    </row>
    <row r="155" ht="12.75">
      <c r="R155" s="13"/>
    </row>
    <row r="156" ht="12.75">
      <c r="R156" s="13"/>
    </row>
    <row r="157" ht="12.75">
      <c r="R157" s="13"/>
    </row>
    <row r="158" ht="12.75">
      <c r="R158" s="13"/>
    </row>
    <row r="159" ht="12.75">
      <c r="R159" s="13"/>
    </row>
    <row r="160" ht="12.75">
      <c r="R160" s="13"/>
    </row>
    <row r="161" ht="12.75">
      <c r="R161" s="13"/>
    </row>
    <row r="162" ht="12.75">
      <c r="R162" s="13"/>
    </row>
    <row r="163" ht="12.75">
      <c r="R163" s="13"/>
    </row>
    <row r="164" ht="12.75">
      <c r="R164" s="13"/>
    </row>
    <row r="165" ht="12.75">
      <c r="R165" s="13"/>
    </row>
    <row r="166" ht="12.75">
      <c r="R166" s="13"/>
    </row>
    <row r="167" ht="12.75">
      <c r="R167" s="13"/>
    </row>
    <row r="168" ht="12.75">
      <c r="R168" s="13"/>
    </row>
    <row r="169" ht="12.75">
      <c r="R169" s="13"/>
    </row>
    <row r="170" ht="12.75">
      <c r="R170" s="13"/>
    </row>
    <row r="171" ht="12.75">
      <c r="R171" s="13"/>
    </row>
    <row r="172" ht="12.75">
      <c r="R172" s="13"/>
    </row>
    <row r="173" ht="12.75">
      <c r="R173" s="13"/>
    </row>
    <row r="174" ht="12.75">
      <c r="R174" s="13"/>
    </row>
    <row r="175" ht="12.75">
      <c r="R175" s="13"/>
    </row>
    <row r="176" ht="12.75">
      <c r="R176" s="13"/>
    </row>
    <row r="177" ht="12.75">
      <c r="R177" s="13"/>
    </row>
    <row r="178" ht="12.75">
      <c r="R178" s="13"/>
    </row>
    <row r="179" ht="12.75">
      <c r="R179" s="13"/>
    </row>
    <row r="180" ht="12.75">
      <c r="R180" s="13"/>
    </row>
    <row r="181" ht="12.75">
      <c r="R181" s="13"/>
    </row>
    <row r="182" ht="12.75">
      <c r="R182" s="13"/>
    </row>
    <row r="183" ht="12.75">
      <c r="R183" s="13"/>
    </row>
    <row r="184" ht="12.75">
      <c r="R184" s="13"/>
    </row>
    <row r="185" ht="12.75">
      <c r="R185" s="13"/>
    </row>
    <row r="186" ht="12.75">
      <c r="R186" s="13"/>
    </row>
    <row r="187" ht="12.75">
      <c r="R187" s="13"/>
    </row>
    <row r="188" ht="12.75">
      <c r="R188" s="13"/>
    </row>
    <row r="189" ht="12.75">
      <c r="R189" s="13"/>
    </row>
    <row r="190" ht="12.75">
      <c r="R190" s="13"/>
    </row>
    <row r="191" ht="12.75">
      <c r="R191" s="13"/>
    </row>
    <row r="192" ht="12.75">
      <c r="R192" s="13"/>
    </row>
    <row r="193" ht="12.75">
      <c r="R193" s="13"/>
    </row>
    <row r="194" ht="12.75">
      <c r="R194" s="13"/>
    </row>
    <row r="195" ht="12.75">
      <c r="R195" s="13"/>
    </row>
    <row r="196" ht="12.75">
      <c r="R196" s="13"/>
    </row>
    <row r="197" ht="12.75">
      <c r="R197" s="13"/>
    </row>
    <row r="198" ht="12.75">
      <c r="R198" s="13"/>
    </row>
    <row r="199" ht="12.75">
      <c r="R199" s="13"/>
    </row>
    <row r="200" ht="12.75">
      <c r="R200" s="13"/>
    </row>
    <row r="201" ht="12.75">
      <c r="R201" s="13"/>
    </row>
    <row r="202" ht="12.75">
      <c r="R202" s="13"/>
    </row>
    <row r="203" ht="12.75">
      <c r="R203" s="13"/>
    </row>
    <row r="204" ht="12.75">
      <c r="R204" s="13"/>
    </row>
    <row r="205" ht="12.75">
      <c r="R205" s="13"/>
    </row>
    <row r="206" ht="12.75">
      <c r="R206" s="13"/>
    </row>
    <row r="207" ht="12.75">
      <c r="R207" s="13"/>
    </row>
    <row r="208" ht="12.75">
      <c r="R208" s="13"/>
    </row>
    <row r="209" ht="12.75">
      <c r="R209" s="13"/>
    </row>
    <row r="210" ht="12.75">
      <c r="R210" s="13"/>
    </row>
    <row r="211" ht="12.75">
      <c r="R211" s="13"/>
    </row>
    <row r="212" ht="12.75">
      <c r="R212" s="13"/>
    </row>
    <row r="213" ht="12.75">
      <c r="R213" s="13"/>
    </row>
    <row r="214" ht="12.75">
      <c r="R214" s="13"/>
    </row>
    <row r="215" ht="12.75">
      <c r="R215" s="13"/>
    </row>
    <row r="216" ht="12.75">
      <c r="R216" s="13"/>
    </row>
    <row r="217" ht="12.75">
      <c r="R217" s="13"/>
    </row>
    <row r="218" ht="12.75">
      <c r="R218" s="13"/>
    </row>
    <row r="219" ht="12.75">
      <c r="R219" s="13"/>
    </row>
    <row r="220" ht="12.75">
      <c r="R220" s="13"/>
    </row>
    <row r="221" ht="12.75">
      <c r="R221" s="13"/>
    </row>
    <row r="222" ht="12.75">
      <c r="R222" s="13"/>
    </row>
    <row r="223" ht="12.75">
      <c r="R223" s="13"/>
    </row>
    <row r="224" ht="12.75">
      <c r="R224" s="13"/>
    </row>
    <row r="225" ht="12.75">
      <c r="R225" s="13"/>
    </row>
    <row r="226" ht="12.75">
      <c r="R226" s="13"/>
    </row>
    <row r="227" ht="12.75">
      <c r="R227" s="13"/>
    </row>
    <row r="228" ht="12.75">
      <c r="R228" s="13"/>
    </row>
    <row r="229" ht="12.75">
      <c r="R229" s="13"/>
    </row>
    <row r="230" ht="12.75">
      <c r="R230" s="13"/>
    </row>
    <row r="231" ht="12.75">
      <c r="R231" s="13"/>
    </row>
    <row r="232" ht="12.75">
      <c r="R232" s="13"/>
    </row>
    <row r="233" ht="12.75">
      <c r="R233" s="13"/>
    </row>
    <row r="234" ht="12.75">
      <c r="R234" s="13"/>
    </row>
    <row r="235" ht="12.75">
      <c r="R235" s="13"/>
    </row>
    <row r="236" ht="12.75">
      <c r="R236" s="13"/>
    </row>
    <row r="237" ht="12.75">
      <c r="R237" s="13"/>
    </row>
    <row r="238" ht="12.75">
      <c r="R238" s="13"/>
    </row>
    <row r="239" ht="12.75">
      <c r="R239" s="13"/>
    </row>
    <row r="240" ht="12.75">
      <c r="R240" s="13"/>
    </row>
    <row r="241" ht="12.75">
      <c r="R241" s="13"/>
    </row>
    <row r="242" ht="12.75">
      <c r="R242" s="13"/>
    </row>
    <row r="243" ht="12.75">
      <c r="R243" s="13"/>
    </row>
    <row r="244" ht="12.75">
      <c r="R244" s="13"/>
    </row>
    <row r="245" ht="12.75">
      <c r="R245" s="13"/>
    </row>
    <row r="246" ht="12.75">
      <c r="R246" s="13"/>
    </row>
    <row r="247" ht="12.75">
      <c r="R247" s="13"/>
    </row>
    <row r="248" ht="12.75">
      <c r="R248" s="13"/>
    </row>
    <row r="249" ht="12.75">
      <c r="R249" s="13"/>
    </row>
    <row r="250" ht="12.75">
      <c r="R250" s="13"/>
    </row>
    <row r="251" ht="12.75">
      <c r="R251" s="13"/>
    </row>
    <row r="252" ht="12.75">
      <c r="R252" s="13"/>
    </row>
    <row r="253" ht="12.75">
      <c r="R253" s="13"/>
    </row>
    <row r="254" ht="12.75">
      <c r="R254" s="13"/>
    </row>
    <row r="255" ht="12.75">
      <c r="R255" s="13"/>
    </row>
    <row r="256" ht="12.75">
      <c r="R256" s="13"/>
    </row>
    <row r="257" ht="12.75">
      <c r="R257" s="13"/>
    </row>
    <row r="258" ht="12.75">
      <c r="R258" s="13"/>
    </row>
    <row r="259" ht="12.75">
      <c r="R259" s="13"/>
    </row>
    <row r="260" ht="12.75">
      <c r="R260" s="13"/>
    </row>
    <row r="261" ht="12.75">
      <c r="R261" s="13"/>
    </row>
    <row r="262" ht="12.75">
      <c r="R262" s="13"/>
    </row>
    <row r="263" ht="12.75">
      <c r="R263" s="13"/>
    </row>
    <row r="264" ht="12.75">
      <c r="R264" s="13"/>
    </row>
    <row r="265" ht="12.75">
      <c r="R265" s="13"/>
    </row>
    <row r="266" ht="12.75">
      <c r="R266" s="13"/>
    </row>
    <row r="267" ht="12.75">
      <c r="R267" s="13"/>
    </row>
    <row r="268" ht="12.75">
      <c r="R268" s="13"/>
    </row>
    <row r="269" ht="12.75">
      <c r="R269" s="13"/>
    </row>
    <row r="270" ht="12.75">
      <c r="R270" s="13"/>
    </row>
    <row r="271" ht="12.75">
      <c r="R271" s="13"/>
    </row>
    <row r="272" ht="12.75">
      <c r="R272" s="13"/>
    </row>
    <row r="273" ht="12.75">
      <c r="R273" s="13"/>
    </row>
    <row r="274" ht="12.75">
      <c r="R274" s="13"/>
    </row>
    <row r="275" ht="12.75">
      <c r="R275" s="13"/>
    </row>
    <row r="276" ht="12.75">
      <c r="R276" s="13"/>
    </row>
    <row r="277" ht="12.75">
      <c r="R277" s="13"/>
    </row>
    <row r="278" ht="12.75">
      <c r="R278" s="13"/>
    </row>
    <row r="279" ht="12.75">
      <c r="R279" s="13"/>
    </row>
    <row r="280" ht="12.75">
      <c r="R280" s="13"/>
    </row>
    <row r="281" ht="12.75">
      <c r="R281" s="13"/>
    </row>
    <row r="282" ht="12.75">
      <c r="R282" s="13"/>
    </row>
    <row r="283" ht="12.75">
      <c r="R283" s="13"/>
    </row>
    <row r="284" ht="12.75">
      <c r="R284" s="13"/>
    </row>
    <row r="285" ht="12.75">
      <c r="R285" s="13"/>
    </row>
    <row r="286" ht="12.75">
      <c r="R286" s="13"/>
    </row>
    <row r="287" ht="12.75">
      <c r="R287" s="13"/>
    </row>
    <row r="288" ht="12.75">
      <c r="R288" s="13"/>
    </row>
    <row r="289" ht="12.75">
      <c r="R289" s="13"/>
    </row>
    <row r="290" ht="12.75">
      <c r="R290" s="13"/>
    </row>
    <row r="291" ht="12.75">
      <c r="R291" s="13"/>
    </row>
    <row r="292" ht="12.75">
      <c r="R292" s="13"/>
    </row>
    <row r="293" ht="12.75">
      <c r="R293" s="13"/>
    </row>
    <row r="294" ht="12.75">
      <c r="R294" s="13"/>
    </row>
    <row r="295" ht="12.75">
      <c r="R295" s="13"/>
    </row>
    <row r="296" ht="12.75">
      <c r="R296" s="13"/>
    </row>
    <row r="297" ht="12.75">
      <c r="R297" s="13"/>
    </row>
    <row r="298" ht="12.75">
      <c r="R298" s="13"/>
    </row>
    <row r="299" ht="12.75">
      <c r="R299" s="13"/>
    </row>
    <row r="300" ht="12.75">
      <c r="R300" s="13"/>
    </row>
    <row r="301" ht="12.75">
      <c r="R301" s="13"/>
    </row>
    <row r="302" ht="12.75">
      <c r="R302" s="13"/>
    </row>
    <row r="303" ht="12.75">
      <c r="R303" s="13"/>
    </row>
    <row r="304" ht="12.75">
      <c r="R304" s="13"/>
    </row>
    <row r="305" ht="12.75">
      <c r="R305" s="13"/>
    </row>
    <row r="306" ht="12.75">
      <c r="R306" s="13"/>
    </row>
    <row r="307" ht="12.75">
      <c r="R307" s="13"/>
    </row>
    <row r="308" ht="12.75">
      <c r="R308" s="13"/>
    </row>
    <row r="309" ht="12.75">
      <c r="R309" s="13"/>
    </row>
    <row r="310" ht="12.75">
      <c r="R310" s="13"/>
    </row>
    <row r="311" ht="12.75">
      <c r="R311" s="13"/>
    </row>
    <row r="312" ht="12.75">
      <c r="R312" s="13"/>
    </row>
    <row r="313" ht="12.75">
      <c r="R313" s="13"/>
    </row>
    <row r="314" ht="12.75">
      <c r="R314" s="13"/>
    </row>
    <row r="315" ht="12.75">
      <c r="R315" s="13"/>
    </row>
    <row r="316" ht="12.75">
      <c r="R316" s="13"/>
    </row>
    <row r="317" ht="12.75">
      <c r="R317" s="13"/>
    </row>
    <row r="318" ht="12.75">
      <c r="R318" s="13"/>
    </row>
    <row r="319" ht="12.75">
      <c r="R319" s="13"/>
    </row>
    <row r="320" ht="12.75">
      <c r="R320" s="13"/>
    </row>
    <row r="321" ht="12.75">
      <c r="R321" s="13"/>
    </row>
    <row r="322" ht="12.75">
      <c r="R322" s="13"/>
    </row>
    <row r="323" ht="12.75">
      <c r="R323" s="13"/>
    </row>
    <row r="324" ht="12.75">
      <c r="R324" s="13"/>
    </row>
    <row r="325" ht="12.75">
      <c r="R325" s="13"/>
    </row>
    <row r="326" ht="12.75">
      <c r="R326" s="13"/>
    </row>
    <row r="327" ht="12.75">
      <c r="R327" s="13"/>
    </row>
    <row r="328" ht="12.75">
      <c r="R328" s="13"/>
    </row>
    <row r="329" ht="12.75">
      <c r="R329" s="13"/>
    </row>
    <row r="330" ht="12.75">
      <c r="R330" s="13"/>
    </row>
    <row r="331" ht="12.75">
      <c r="R331" s="13"/>
    </row>
    <row r="332" ht="12.75">
      <c r="R332" s="13"/>
    </row>
    <row r="333" ht="12.75">
      <c r="R333" s="13"/>
    </row>
    <row r="334" ht="12.75">
      <c r="R334" s="13"/>
    </row>
    <row r="335" ht="12.75">
      <c r="R335" s="13"/>
    </row>
    <row r="336" ht="12.75">
      <c r="R336" s="13"/>
    </row>
    <row r="337" ht="12.75">
      <c r="R337" s="13"/>
    </row>
    <row r="338" ht="12.75">
      <c r="R338" s="13"/>
    </row>
    <row r="339" ht="12.75">
      <c r="R339" s="13"/>
    </row>
    <row r="340" ht="12.75">
      <c r="R340" s="13"/>
    </row>
    <row r="341" ht="12.75">
      <c r="R341" s="13"/>
    </row>
    <row r="342" ht="12.75">
      <c r="R342" s="13"/>
    </row>
    <row r="343" ht="12.75">
      <c r="R343" s="13"/>
    </row>
    <row r="344" ht="12.75">
      <c r="R344" s="13"/>
    </row>
    <row r="345" ht="12.75">
      <c r="R345" s="13"/>
    </row>
    <row r="346" ht="12.75">
      <c r="R346" s="13"/>
    </row>
    <row r="347" ht="12.75">
      <c r="R347" s="13"/>
    </row>
    <row r="348" ht="12.75">
      <c r="R348" s="13"/>
    </row>
    <row r="349" ht="12.75">
      <c r="R349" s="13"/>
    </row>
    <row r="350" ht="12.75">
      <c r="R350" s="13"/>
    </row>
    <row r="351" ht="12.75">
      <c r="R351" s="13"/>
    </row>
    <row r="352" ht="12.75">
      <c r="R352" s="13"/>
    </row>
    <row r="353" ht="12.75">
      <c r="R353" s="13"/>
    </row>
    <row r="354" ht="12.75">
      <c r="R354" s="13"/>
    </row>
    <row r="355" ht="12.75">
      <c r="R355" s="13"/>
    </row>
    <row r="356" ht="12.75">
      <c r="R356" s="13"/>
    </row>
    <row r="357" ht="12.75">
      <c r="R357" s="13"/>
    </row>
    <row r="358" ht="12.75">
      <c r="R358" s="13"/>
    </row>
    <row r="359" ht="12.75">
      <c r="R359" s="13"/>
    </row>
    <row r="360" ht="12.75">
      <c r="R360" s="13"/>
    </row>
    <row r="361" ht="12.75">
      <c r="R361" s="13"/>
    </row>
    <row r="362" ht="12.75">
      <c r="R362" s="13"/>
    </row>
    <row r="363" ht="12.75">
      <c r="R363" s="13"/>
    </row>
    <row r="364" ht="12.75">
      <c r="R364" s="13"/>
    </row>
    <row r="365" ht="12.75">
      <c r="R365" s="13"/>
    </row>
    <row r="366" ht="12.75">
      <c r="R366" s="13"/>
    </row>
    <row r="367" ht="12.75">
      <c r="R367" s="13"/>
    </row>
    <row r="368" ht="12.75">
      <c r="R368" s="13"/>
    </row>
    <row r="369" ht="12.75">
      <c r="R369" s="13"/>
    </row>
    <row r="370" ht="12.75">
      <c r="R370" s="13"/>
    </row>
    <row r="371" ht="12.75">
      <c r="R371" s="13"/>
    </row>
    <row r="372" ht="12.75">
      <c r="R372" s="13"/>
    </row>
    <row r="373" ht="12.75">
      <c r="R373" s="13"/>
    </row>
    <row r="374" ht="12.75">
      <c r="R374" s="13"/>
    </row>
    <row r="375" ht="12.75">
      <c r="R375" s="13"/>
    </row>
    <row r="376" ht="12.75">
      <c r="R376" s="13"/>
    </row>
    <row r="377" ht="12.75">
      <c r="R377" s="13"/>
    </row>
    <row r="378" ht="12.75">
      <c r="R378" s="13"/>
    </row>
    <row r="379" ht="12.75">
      <c r="R379" s="13"/>
    </row>
    <row r="380" ht="12.75">
      <c r="R380" s="13"/>
    </row>
    <row r="381" ht="12.75">
      <c r="R381" s="13"/>
    </row>
    <row r="382" ht="12.75">
      <c r="R382" s="13"/>
    </row>
    <row r="383" ht="12.75">
      <c r="R383" s="13"/>
    </row>
    <row r="384" ht="12.75">
      <c r="R384" s="13"/>
    </row>
    <row r="385" ht="12.75">
      <c r="R385" s="13"/>
    </row>
    <row r="386" ht="12.75">
      <c r="R386" s="13"/>
    </row>
    <row r="387" ht="12.75">
      <c r="R387" s="13"/>
    </row>
    <row r="388" ht="12.75">
      <c r="R388" s="13"/>
    </row>
    <row r="389" ht="12.75">
      <c r="R389" s="13"/>
    </row>
    <row r="390" ht="12.75">
      <c r="R390" s="13"/>
    </row>
    <row r="391" ht="12.75">
      <c r="R391" s="13"/>
    </row>
    <row r="392" ht="12.75">
      <c r="R392" s="13"/>
    </row>
    <row r="393" ht="12.75">
      <c r="R393" s="13"/>
    </row>
    <row r="394" ht="12.75">
      <c r="R394" s="13"/>
    </row>
    <row r="395" ht="12.75">
      <c r="R395" s="13"/>
    </row>
    <row r="396" ht="12.75">
      <c r="R396" s="13"/>
    </row>
    <row r="397" ht="12.75">
      <c r="R397" s="13"/>
    </row>
    <row r="398" ht="12.75">
      <c r="R398" s="13"/>
    </row>
    <row r="399" ht="12.75">
      <c r="R399" s="13"/>
    </row>
    <row r="400" ht="12.75">
      <c r="R400" s="13"/>
    </row>
    <row r="401" ht="12.75">
      <c r="R401" s="13"/>
    </row>
    <row r="402" ht="12.75">
      <c r="R402" s="13"/>
    </row>
    <row r="403" ht="12.75">
      <c r="R403" s="13"/>
    </row>
    <row r="404" ht="12.75">
      <c r="R404" s="13"/>
    </row>
    <row r="405" ht="12.75">
      <c r="R405" s="13"/>
    </row>
    <row r="406" ht="12.75">
      <c r="R406" s="13"/>
    </row>
    <row r="407" ht="12.75">
      <c r="R407" s="13"/>
    </row>
    <row r="408" ht="12.75">
      <c r="R408" s="13"/>
    </row>
    <row r="409" ht="12.75">
      <c r="R409" s="13"/>
    </row>
    <row r="410" ht="12.75">
      <c r="R410" s="13"/>
    </row>
    <row r="411" ht="12.75">
      <c r="R411" s="13"/>
    </row>
    <row r="412" ht="12.75">
      <c r="R412" s="13"/>
    </row>
    <row r="413" ht="12.75">
      <c r="R413" s="13"/>
    </row>
    <row r="414" ht="12.75">
      <c r="R414" s="13"/>
    </row>
    <row r="415" ht="12.75">
      <c r="R415" s="13"/>
    </row>
    <row r="416" ht="12.75">
      <c r="R416" s="13"/>
    </row>
    <row r="417" ht="12.75">
      <c r="R417" s="13"/>
    </row>
    <row r="418" ht="12.75">
      <c r="R418" s="13"/>
    </row>
    <row r="419" ht="12.75">
      <c r="R419" s="13"/>
    </row>
    <row r="420" ht="12.75">
      <c r="R420" s="13"/>
    </row>
    <row r="421" ht="12.75">
      <c r="R421" s="13"/>
    </row>
    <row r="422" ht="12.75">
      <c r="R422" s="13"/>
    </row>
    <row r="423" ht="12.75">
      <c r="R423" s="13"/>
    </row>
    <row r="424" ht="12.75">
      <c r="R424" s="13"/>
    </row>
    <row r="425" ht="12.75">
      <c r="R425" s="13"/>
    </row>
    <row r="426" ht="12.75">
      <c r="R426" s="13"/>
    </row>
    <row r="427" ht="12.75">
      <c r="R427" s="13"/>
    </row>
    <row r="428" ht="12.75">
      <c r="R428" s="13"/>
    </row>
    <row r="429" ht="12.75">
      <c r="R429" s="13"/>
    </row>
    <row r="430" ht="12.75">
      <c r="R430" s="13"/>
    </row>
    <row r="431" ht="12.75">
      <c r="R431" s="13"/>
    </row>
    <row r="432" ht="12.75">
      <c r="R432" s="13"/>
    </row>
    <row r="433" ht="12.75">
      <c r="R433" s="13"/>
    </row>
    <row r="434" ht="12.75">
      <c r="R434" s="13"/>
    </row>
    <row r="435" ht="12.75">
      <c r="R435" s="13"/>
    </row>
    <row r="436" ht="12.75">
      <c r="R436" s="13"/>
    </row>
    <row r="437" ht="12.75">
      <c r="R437" s="13"/>
    </row>
    <row r="438" ht="12.75">
      <c r="R438" s="13"/>
    </row>
    <row r="439" ht="12.75">
      <c r="R439" s="13"/>
    </row>
    <row r="440" ht="12.75">
      <c r="R440" s="13"/>
    </row>
    <row r="441" ht="12.75">
      <c r="R441" s="13"/>
    </row>
    <row r="442" ht="12.75">
      <c r="R442" s="13"/>
    </row>
    <row r="443" ht="12.75">
      <c r="R443" s="13"/>
    </row>
    <row r="444" ht="12.75">
      <c r="R444" s="13"/>
    </row>
    <row r="445" ht="12.75">
      <c r="R445" s="13"/>
    </row>
    <row r="446" ht="12.75">
      <c r="R446" s="13"/>
    </row>
    <row r="447" ht="12.75">
      <c r="R447" s="13"/>
    </row>
    <row r="448" ht="12.75">
      <c r="R448" s="13"/>
    </row>
    <row r="449" ht="12.75">
      <c r="R449" s="13"/>
    </row>
    <row r="450" ht="12.75">
      <c r="R450" s="13"/>
    </row>
    <row r="451" ht="12.75">
      <c r="R451" s="13"/>
    </row>
    <row r="452" ht="12.75">
      <c r="R452" s="13"/>
    </row>
    <row r="453" ht="12.75">
      <c r="R453" s="13"/>
    </row>
    <row r="454" ht="12.75">
      <c r="R454" s="13"/>
    </row>
    <row r="455" ht="12.75">
      <c r="R455" s="13"/>
    </row>
    <row r="456" ht="12.75">
      <c r="R456" s="13"/>
    </row>
    <row r="457" ht="12.75">
      <c r="R457" s="13"/>
    </row>
    <row r="458" ht="12.75">
      <c r="R458" s="13"/>
    </row>
    <row r="459" ht="12.75">
      <c r="R459" s="13"/>
    </row>
    <row r="460" ht="12.75">
      <c r="R460" s="13"/>
    </row>
    <row r="461" ht="12.75">
      <c r="R461" s="13"/>
    </row>
    <row r="462" ht="12.75">
      <c r="R462" s="13"/>
    </row>
    <row r="463" ht="12.75">
      <c r="R463" s="13"/>
    </row>
    <row r="464" ht="12.75">
      <c r="R464" s="13"/>
    </row>
    <row r="465" ht="12.75">
      <c r="R465" s="13"/>
    </row>
    <row r="466" ht="12.75">
      <c r="R466" s="13"/>
    </row>
    <row r="467" ht="12.75">
      <c r="R467" s="13"/>
    </row>
    <row r="468" ht="12.75">
      <c r="R468" s="13"/>
    </row>
    <row r="469" ht="12.75">
      <c r="R469" s="13"/>
    </row>
    <row r="470" ht="12.75">
      <c r="R470" s="13"/>
    </row>
    <row r="471" ht="12.75">
      <c r="R471" s="13"/>
    </row>
    <row r="472" ht="12.75">
      <c r="R472" s="13"/>
    </row>
    <row r="473" ht="12.75">
      <c r="R473" s="13"/>
    </row>
    <row r="474" ht="12.75">
      <c r="R474" s="13"/>
    </row>
    <row r="475" ht="12.75">
      <c r="R475" s="13"/>
    </row>
    <row r="476" ht="12.75">
      <c r="R476" s="13"/>
    </row>
    <row r="477" ht="12.75">
      <c r="R477" s="13"/>
    </row>
    <row r="478" ht="12.75">
      <c r="R478" s="13"/>
    </row>
    <row r="479" ht="12.75">
      <c r="R479" s="13"/>
    </row>
    <row r="480" ht="12.75">
      <c r="R480" s="13"/>
    </row>
    <row r="481" ht="12.75">
      <c r="R481" s="13"/>
    </row>
    <row r="482" ht="12.75">
      <c r="R482" s="13"/>
    </row>
    <row r="483" ht="12.75">
      <c r="R483" s="13"/>
    </row>
    <row r="484" ht="12.75">
      <c r="R484" s="13"/>
    </row>
    <row r="485" ht="12.75">
      <c r="R485" s="13"/>
    </row>
    <row r="486" ht="12.75">
      <c r="R486" s="13"/>
    </row>
    <row r="487" ht="12.75">
      <c r="R487" s="13"/>
    </row>
    <row r="488" ht="12.75">
      <c r="R488" s="13"/>
    </row>
    <row r="489" ht="12.75">
      <c r="R489" s="13"/>
    </row>
    <row r="490" ht="12.75">
      <c r="R490" s="13"/>
    </row>
    <row r="491" ht="12.75">
      <c r="R491" s="13"/>
    </row>
    <row r="492" ht="12.75">
      <c r="R492" s="13"/>
    </row>
    <row r="493" ht="12.75">
      <c r="R493" s="13"/>
    </row>
    <row r="494" ht="12.75">
      <c r="R494" s="13"/>
    </row>
    <row r="495" ht="12.75">
      <c r="R495" s="13"/>
    </row>
    <row r="496" ht="12.75">
      <c r="R496" s="13"/>
    </row>
    <row r="497" ht="12.75">
      <c r="R497" s="13"/>
    </row>
    <row r="498" ht="12.75">
      <c r="R498" s="13"/>
    </row>
    <row r="499" ht="12.75">
      <c r="R499" s="13"/>
    </row>
    <row r="500" ht="12.75">
      <c r="R500" s="13"/>
    </row>
    <row r="501" ht="12.75">
      <c r="R501" s="13"/>
    </row>
    <row r="502" ht="12.75">
      <c r="R502" s="13"/>
    </row>
    <row r="503" ht="12.75">
      <c r="R503" s="13"/>
    </row>
    <row r="504" ht="12.75">
      <c r="R504" s="13"/>
    </row>
    <row r="505" ht="12.75">
      <c r="R505" s="13"/>
    </row>
    <row r="506" ht="12.75">
      <c r="R506" s="13"/>
    </row>
    <row r="507" ht="12.75">
      <c r="R507" s="13"/>
    </row>
    <row r="508" ht="12.75">
      <c r="R508" s="13"/>
    </row>
    <row r="509" ht="12.75">
      <c r="R509" s="13"/>
    </row>
    <row r="510" ht="12.75">
      <c r="R510" s="13"/>
    </row>
    <row r="511" ht="12.75">
      <c r="R511" s="13"/>
    </row>
    <row r="512" ht="12.75">
      <c r="R512" s="13"/>
    </row>
    <row r="513" ht="12.75">
      <c r="R513" s="13"/>
    </row>
    <row r="514" ht="12.75">
      <c r="R514" s="13"/>
    </row>
    <row r="515" ht="12.75">
      <c r="R515" s="13"/>
    </row>
    <row r="516" ht="12.75">
      <c r="R516" s="13"/>
    </row>
    <row r="517" ht="12.75">
      <c r="R517" s="13"/>
    </row>
    <row r="518" ht="12.75">
      <c r="R518" s="13"/>
    </row>
    <row r="519" ht="12.75">
      <c r="R519" s="13"/>
    </row>
    <row r="520" ht="12.75">
      <c r="R520" s="13"/>
    </row>
    <row r="521" ht="12.75">
      <c r="R521" s="13"/>
    </row>
    <row r="522" ht="12.75">
      <c r="R522" s="13"/>
    </row>
    <row r="523" ht="12.75">
      <c r="R523" s="13"/>
    </row>
    <row r="524" ht="12.75">
      <c r="R524" s="13"/>
    </row>
    <row r="525" ht="12.75">
      <c r="R525" s="13"/>
    </row>
    <row r="526" ht="12.75">
      <c r="R526" s="13"/>
    </row>
    <row r="527" ht="12.75">
      <c r="R527" s="13"/>
    </row>
    <row r="528" ht="12.75">
      <c r="R528" s="13"/>
    </row>
    <row r="529" ht="12.75">
      <c r="R529" s="13"/>
    </row>
    <row r="530" ht="12.75">
      <c r="R530" s="13"/>
    </row>
    <row r="531" ht="12.75">
      <c r="R531" s="13"/>
    </row>
    <row r="532" ht="12.75">
      <c r="R532" s="13"/>
    </row>
    <row r="533" ht="12.75">
      <c r="R533" s="13"/>
    </row>
    <row r="534" ht="12.75">
      <c r="R534" s="13"/>
    </row>
    <row r="535" ht="12.75">
      <c r="R535" s="13"/>
    </row>
    <row r="536" ht="12.75">
      <c r="R536" s="13"/>
    </row>
    <row r="537" ht="12.75">
      <c r="R537" s="13"/>
    </row>
    <row r="538" ht="12.75">
      <c r="R538" s="13"/>
    </row>
    <row r="539" ht="12.75">
      <c r="R539" s="13"/>
    </row>
    <row r="540" ht="12.75">
      <c r="R540" s="13"/>
    </row>
    <row r="541" ht="12.75">
      <c r="R541" s="13"/>
    </row>
    <row r="542" ht="12.75">
      <c r="R542" s="13"/>
    </row>
    <row r="543" ht="12.75">
      <c r="R543" s="13"/>
    </row>
    <row r="544" ht="12.75">
      <c r="R544" s="13"/>
    </row>
    <row r="545" ht="12.75">
      <c r="R545" s="13"/>
    </row>
    <row r="546" ht="12.75">
      <c r="R546" s="13"/>
    </row>
    <row r="547" ht="12.75">
      <c r="R547" s="13"/>
    </row>
    <row r="548" ht="12.75">
      <c r="R548" s="13"/>
    </row>
    <row r="549" ht="12.75">
      <c r="R549" s="13"/>
    </row>
    <row r="550" ht="12.75">
      <c r="R550" s="13"/>
    </row>
    <row r="551" ht="12.75">
      <c r="R551" s="13"/>
    </row>
    <row r="552" ht="12.75">
      <c r="R552" s="13"/>
    </row>
    <row r="553" ht="12.75">
      <c r="R553" s="13"/>
    </row>
    <row r="554" ht="12.75">
      <c r="R554" s="13"/>
    </row>
    <row r="555" ht="12.75">
      <c r="R555" s="13"/>
    </row>
    <row r="556" ht="12.75">
      <c r="R556" s="13"/>
    </row>
    <row r="557" ht="12.75">
      <c r="R557" s="13"/>
    </row>
    <row r="558" ht="12.75">
      <c r="R558" s="13"/>
    </row>
    <row r="559" ht="12.75">
      <c r="R559" s="13"/>
    </row>
    <row r="560" ht="12.75">
      <c r="R560" s="13"/>
    </row>
    <row r="561" ht="12.75">
      <c r="R561" s="13"/>
    </row>
    <row r="562" ht="12.75">
      <c r="R562" s="13"/>
    </row>
    <row r="563" ht="12.75">
      <c r="R563" s="13"/>
    </row>
    <row r="564" ht="12.75">
      <c r="R564" s="13"/>
    </row>
    <row r="565" ht="12.75">
      <c r="R565" s="13"/>
    </row>
    <row r="566" ht="12.75">
      <c r="R566" s="13"/>
    </row>
    <row r="567" ht="12.75">
      <c r="R567" s="13"/>
    </row>
    <row r="568" ht="12.75">
      <c r="R568" s="13"/>
    </row>
    <row r="569" ht="12.75">
      <c r="R569" s="13"/>
    </row>
    <row r="570" ht="12.75">
      <c r="R570" s="13"/>
    </row>
    <row r="571" ht="12.75">
      <c r="R571" s="13"/>
    </row>
    <row r="572" ht="12.75">
      <c r="R572" s="13"/>
    </row>
    <row r="573" ht="12.75">
      <c r="R573" s="13"/>
    </row>
    <row r="574" ht="12.75">
      <c r="R574" s="13"/>
    </row>
    <row r="575" ht="12.75">
      <c r="R575" s="13"/>
    </row>
    <row r="576" ht="12.75">
      <c r="R576" s="13"/>
    </row>
    <row r="577" ht="12.75">
      <c r="R577" s="1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B HARDY</cp:lastModifiedBy>
  <dcterms:created xsi:type="dcterms:W3CDTF">1996-10-14T23:33:28Z</dcterms:created>
  <dcterms:modified xsi:type="dcterms:W3CDTF">2009-12-11T06:02:28Z</dcterms:modified>
  <cp:category/>
  <cp:version/>
  <cp:contentType/>
  <cp:contentStatus/>
</cp:coreProperties>
</file>